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trlProps/ctrlProp6.xml" ContentType="application/vnd.ms-excel.controlproperties+xml"/>
  <Override PartName="/xl/ctrlProps/ctrlProp3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4.xml" ContentType="application/vnd.ms-excel.controlproperties+xml"/>
  <Override PartName="/xl/ctrlProps/ctrlProp9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Bau- und Wohnungswesen - Strukturerhebung\"/>
    </mc:Choice>
  </mc:AlternateContent>
  <workbookProtection lockStructure="1"/>
  <bookViews>
    <workbookView xWindow="14295" yWindow="0" windowWidth="14610" windowHeight="15585"/>
  </bookViews>
  <sheets>
    <sheet name="2022" sheetId="5" r:id="rId1"/>
    <sheet name="2021" sheetId="1" r:id="rId2"/>
    <sheet name="2020" sheetId="3" r:id="rId3"/>
    <sheet name="2019" sheetId="4" r:id="rId4"/>
    <sheet name="Uebersetzungen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5" l="1"/>
  <c r="A48" i="5"/>
  <c r="A46" i="5"/>
  <c r="A45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G16" i="5"/>
  <c r="F16" i="5"/>
  <c r="E16" i="5"/>
  <c r="D16" i="5"/>
  <c r="C16" i="5"/>
  <c r="F15" i="5"/>
  <c r="E15" i="5"/>
  <c r="C15" i="5"/>
  <c r="C14" i="5"/>
  <c r="B14" i="5"/>
  <c r="H13" i="5"/>
  <c r="B13" i="5"/>
  <c r="A9" i="5"/>
  <c r="A7" i="5"/>
  <c r="A49" i="4"/>
  <c r="A48" i="4"/>
  <c r="A46" i="4"/>
  <c r="A45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G16" i="4"/>
  <c r="F16" i="4"/>
  <c r="E16" i="4"/>
  <c r="D16" i="4"/>
  <c r="C16" i="4"/>
  <c r="F15" i="4"/>
  <c r="E15" i="4"/>
  <c r="C15" i="4"/>
  <c r="C14" i="4"/>
  <c r="B14" i="4"/>
  <c r="H13" i="4"/>
  <c r="B13" i="4"/>
  <c r="A9" i="4"/>
  <c r="A7" i="4"/>
  <c r="A49" i="3"/>
  <c r="A48" i="3"/>
  <c r="A46" i="3"/>
  <c r="A45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G16" i="3"/>
  <c r="F16" i="3"/>
  <c r="E16" i="3"/>
  <c r="D16" i="3"/>
  <c r="C16" i="3"/>
  <c r="F15" i="3"/>
  <c r="E15" i="3"/>
  <c r="C15" i="3"/>
  <c r="C14" i="3"/>
  <c r="B14" i="3"/>
  <c r="H13" i="3"/>
  <c r="B13" i="3"/>
  <c r="A9" i="3"/>
  <c r="A7" i="3"/>
  <c r="A26" i="1"/>
  <c r="A25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E16" i="1"/>
  <c r="G16" i="1"/>
  <c r="F16" i="1"/>
  <c r="C16" i="1"/>
  <c r="D16" i="1"/>
  <c r="H13" i="1"/>
  <c r="B14" i="1"/>
  <c r="F15" i="1"/>
  <c r="E15" i="1"/>
  <c r="C15" i="1"/>
  <c r="C14" i="1"/>
  <c r="B13" i="1"/>
  <c r="A49" i="1" l="1"/>
  <c r="A48" i="1"/>
  <c r="A45" i="1"/>
  <c r="A17" i="1"/>
  <c r="A9" i="1"/>
  <c r="A7" i="1"/>
  <c r="A24" i="1" l="1"/>
  <c r="A23" i="1"/>
  <c r="A22" i="1"/>
  <c r="A21" i="1"/>
  <c r="A20" i="1"/>
  <c r="A19" i="1"/>
  <c r="A18" i="1"/>
  <c r="A46" i="1" l="1"/>
</calcChain>
</file>

<file path=xl/sharedStrings.xml><?xml version="1.0" encoding="utf-8"?>
<sst xmlns="http://schemas.openxmlformats.org/spreadsheetml/2006/main" count="244" uniqueCount="189">
  <si>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</si>
  <si>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</si>
  <si>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</si>
  <si>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</si>
  <si>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</si>
  <si>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</si>
  <si>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</si>
  <si>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</si>
  <si>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</si>
  <si>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</si>
  <si>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</si>
  <si>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</si>
  <si>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T1-2</t>
  </si>
  <si>
    <t>&lt;SpaltenTitel_1&gt;</t>
  </si>
  <si>
    <t>&lt;SpaltenTitel_2&gt;</t>
  </si>
  <si>
    <t>&lt;SpaltenTitel_3&gt;</t>
  </si>
  <si>
    <t>&lt;SpaltenTitel_4&gt;</t>
  </si>
  <si>
    <t>&lt;SpaltenTitel_1.1&gt;</t>
  </si>
  <si>
    <t>&lt;SpaltenTitel_1.2&gt;</t>
  </si>
  <si>
    <t>&lt;SpaltenTitel_1.3&gt;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</si>
  <si>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</si>
  <si>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</si>
  <si>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</si>
  <si>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</si>
  <si>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</si>
  <si>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</si>
  <si>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</si>
  <si>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</si>
  <si>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</si>
  <si>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</si>
  <si>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</si>
  <si>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</si>
  <si>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</si>
  <si>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</si>
  <si>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</si>
  <si>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</si>
  <si>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</si>
  <si>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</si>
  <si>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</si>
  <si>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</si>
  <si>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</si>
  <si>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&lt;Quelle_1&gt;</t>
  </si>
  <si>
    <t>&lt;Aktualisierung&gt;</t>
  </si>
  <si>
    <t>&lt;Legende_11&gt;</t>
  </si>
  <si>
    <t>Letztmals aktualisiert am: 18.03.2024</t>
  </si>
  <si>
    <t>Ultima actualisaziun: 18.03.2024</t>
  </si>
  <si>
    <t>Ulimo aggiornamento: 18.03.2024</t>
  </si>
  <si>
    <t>Total</t>
  </si>
  <si>
    <t>Totale</t>
  </si>
  <si>
    <t>&lt;SpaltenTitel_1.4&gt;</t>
  </si>
  <si>
    <t>(1) Bewohnte Wohnungen: Wohnungen denen eindeutig mindestens eine Person zugeordnet werden konnten. Es werden sämtliche Personen in Privathaushalten berücksichtigt, die in einer Gemeinde gemeldet sind, unabhängig vom Meldeverhältnis.</t>
  </si>
  <si>
    <t>(1) Abitaziuns abitadas: abitaziuns, a las qualas ins ha pudì attribuir cleramain almain ad ina persuna. I vegnan resguardadas tut las persunas che vivan en ina chasada privata, independentamain da la relaziun d'annunzia.</t>
  </si>
  <si>
    <t>1 Person</t>
  </si>
  <si>
    <t>2 oder mehr Personen</t>
  </si>
  <si>
    <t>1 persuna</t>
  </si>
  <si>
    <t>(2) Schweizerischer Haushalt: alle Mitglieder Schweizer(innen) / schweizerisch-ausländischer Haushalt: mindestens ein(e) Schweizer(in) und ein(e) Ausländer(in) / ausländischer Haushalt: alle Mitglieder Ausländer(innen)</t>
  </si>
  <si>
    <t>Wohndichte der bewohnten Wohnungen (1) nach der Anzahl und Nationalität (2) der Haushaltsmitglieder, nach Kanton</t>
  </si>
  <si>
    <t xml:space="preserve">Densità di occupazione per locale in abitazioni occupate (1) secondo la nazionalità (2) e il numero dei membri dell’economia domestica, per Cantone   </t>
  </si>
  <si>
    <t>(1) Abitazioni occupate: abitazioni alle quali è stato possibile associare almeno una persona senza ambiguità. Sono considerate tutte le persone annunciate in economia domestica privata in un comune, indipendentemente dal tipo di relazione di notifica.</t>
  </si>
  <si>
    <r>
      <t>2)</t>
    </r>
    <r>
      <rPr>
        <sz val="8"/>
        <rFont val="Arial "/>
      </rPr>
      <t xml:space="preserve"> Economia domestica svizzera: tutti i membri sono svizzeri / economia domestica svizzera-straniera: almeno uno svizzero e uno straniero / economia domestica straniera: tutti i membri sono stranieri
    </t>
    </r>
  </si>
  <si>
    <t>Quelle: BFS (Gebäude- und Wohnungsstatistik)</t>
  </si>
  <si>
    <t>Funtauna: UST (Statistica dals edifizis e da las abitaziuns)</t>
  </si>
  <si>
    <t>Fonte: UST Statistica degli edifici e delle abitazioni)</t>
  </si>
  <si>
    <t>2 persone o più</t>
  </si>
  <si>
    <t>2 persunas u dapli</t>
  </si>
  <si>
    <t>Occupanti per locale</t>
  </si>
  <si>
    <t>Economie domestiche secondo la nazionalità</t>
  </si>
  <si>
    <t>Economia domestica svizzera</t>
  </si>
  <si>
    <t>Economia domestica 
svizzera-straniera</t>
  </si>
  <si>
    <t>Economia domestica straniera</t>
  </si>
  <si>
    <t>Proporzione di persone che non sono associate a un'abitazione (in %)</t>
  </si>
  <si>
    <t>Bewohner pro Zimmer</t>
  </si>
  <si>
    <t>&lt;SpaltenTitel_5&gt;</t>
  </si>
  <si>
    <t>&lt;SpaltenTitel_6&gt;</t>
  </si>
  <si>
    <t>&lt;SpaltenTitel_7&gt;</t>
  </si>
  <si>
    <t>Nationalität der Privathaushalte</t>
  </si>
  <si>
    <t>Schweizerischer Haushalt</t>
  </si>
  <si>
    <t>Schweizerisch-ausländischer Haushalt</t>
  </si>
  <si>
    <t>Ausländischer Haushalt</t>
  </si>
  <si>
    <t>Anteil Personen, die keiner Wohnung zu-geordnet sind (in %)</t>
  </si>
  <si>
    <t xml:space="preserve">1 persona 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</si>
  <si>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</si>
  <si>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</si>
  <si>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</si>
  <si>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</si>
  <si>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</si>
  <si>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</si>
  <si>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</si>
  <si>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</si>
  <si>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</si>
  <si>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</si>
  <si>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</si>
  <si>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</si>
  <si>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</si>
  <si>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</si>
  <si>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</si>
  <si>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</si>
  <si>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Part da persunas che n'han betg attribuì in'abitaziun (en %)</t>
  </si>
  <si>
    <t>Chasadas privatas tenor naziunalitad</t>
  </si>
  <si>
    <t>Chasada svizra</t>
  </si>
  <si>
    <t>Chasada svizra-exteriur</t>
  </si>
  <si>
    <t>Chasada estra</t>
  </si>
  <si>
    <t>Abitant per chombra</t>
  </si>
  <si>
    <t>Densitad d'abitaziuns abitadas (1) tenor il dumber e la naziunalitad (2) dals commembers da la chasada, tenor chantun</t>
  </si>
  <si>
    <t>(2) Chasada svizra: tuts commembers svizers / Chasada svizra / estra: almain in(a) svizzer(a) ed in(a) ester(a) / chasada estra: tut ils commembers esters</t>
  </si>
  <si>
    <t>Zürich</t>
  </si>
  <si>
    <t>Turitg</t>
  </si>
  <si>
    <t>Zurigo</t>
  </si>
  <si>
    <t>Bern</t>
  </si>
  <si>
    <t>Berna</t>
  </si>
  <si>
    <t>Luzern</t>
  </si>
  <si>
    <t>Lucerna</t>
  </si>
  <si>
    <t>Uri</t>
  </si>
  <si>
    <t>Schwyz</t>
  </si>
  <si>
    <t>Sviz</t>
  </si>
  <si>
    <t>Svitto</t>
  </si>
  <si>
    <t>Obwalden</t>
  </si>
  <si>
    <t>Sursilvania</t>
  </si>
  <si>
    <t>Obvaldo</t>
  </si>
  <si>
    <t>Nidwalden</t>
  </si>
  <si>
    <t>Sutsilvania</t>
  </si>
  <si>
    <t>Nidvaldo</t>
  </si>
  <si>
    <t>Glarus</t>
  </si>
  <si>
    <t>Glaruna</t>
  </si>
  <si>
    <t>Glarona</t>
  </si>
  <si>
    <t>Zug</t>
  </si>
  <si>
    <t>Zugo</t>
  </si>
  <si>
    <t>Freiburg</t>
  </si>
  <si>
    <t>Friburg</t>
  </si>
  <si>
    <t>Friborgo</t>
  </si>
  <si>
    <t>Solothurn</t>
  </si>
  <si>
    <t>Soloturn</t>
  </si>
  <si>
    <t>Soletta</t>
  </si>
  <si>
    <t>Basel-Stadt</t>
  </si>
  <si>
    <t>Basilea-Citad</t>
  </si>
  <si>
    <t>Basilea Città</t>
  </si>
  <si>
    <t>Basel-Landschaft</t>
  </si>
  <si>
    <t>Basilea-Champagna</t>
  </si>
  <si>
    <t>Basilea Campagna</t>
  </si>
  <si>
    <t>Schaffhausen</t>
  </si>
  <si>
    <t>Schaffusa</t>
  </si>
  <si>
    <t>Sciaffusa</t>
  </si>
  <si>
    <t>Appenzell Ausserrhoden</t>
  </si>
  <si>
    <t>Appenzell Dadora</t>
  </si>
  <si>
    <t>Appenzello Esterno</t>
  </si>
  <si>
    <t>Appenzell Innerrhoden</t>
  </si>
  <si>
    <t>Appenzell Dadens</t>
  </si>
  <si>
    <t>Appenzello Interno</t>
  </si>
  <si>
    <t>St. Gallen</t>
  </si>
  <si>
    <t>Son Gagl</t>
  </si>
  <si>
    <t>San Gallo</t>
  </si>
  <si>
    <t>Graubünden</t>
  </si>
  <si>
    <t>Grischun</t>
  </si>
  <si>
    <t>Grigioni</t>
  </si>
  <si>
    <t>Aargau</t>
  </si>
  <si>
    <t>Argovia</t>
  </si>
  <si>
    <t>Thurgau</t>
  </si>
  <si>
    <t>Turgovia</t>
  </si>
  <si>
    <t>Tessin</t>
  </si>
  <si>
    <t>Ticino</t>
  </si>
  <si>
    <t>Waadt</t>
  </si>
  <si>
    <t>Vad</t>
  </si>
  <si>
    <t>Vaud</t>
  </si>
  <si>
    <t>Wallis</t>
  </si>
  <si>
    <t>Vallais</t>
  </si>
  <si>
    <t>Vallese</t>
  </si>
  <si>
    <t>Neuenburg</t>
  </si>
  <si>
    <t>Neuchâtel</t>
  </si>
  <si>
    <t>Genf</t>
  </si>
  <si>
    <t>Genevra</t>
  </si>
  <si>
    <t>Ginevra</t>
  </si>
  <si>
    <t>Jura</t>
  </si>
  <si>
    <t>Giura</t>
  </si>
  <si>
    <t>Schweiz</t>
  </si>
  <si>
    <t>Svizra</t>
  </si>
  <si>
    <t>Svizzera</t>
  </si>
  <si>
    <t xml:space="preserve">  0.5 </t>
  </si>
  <si>
    <t xml:space="preserve">  0.3 </t>
  </si>
  <si>
    <t xml:space="preserve">  0.4 </t>
  </si>
  <si>
    <t xml:space="preserve">  0.2 </t>
  </si>
  <si>
    <t xml:space="preserve">  0.1 </t>
  </si>
  <si>
    <t xml:space="preserve">  0.8 </t>
  </si>
  <si>
    <t xml:space="preserve">  1.8 </t>
  </si>
  <si>
    <t xml:space="preserve">  0.6 </t>
  </si>
  <si>
    <t xml:space="preserve">  2.7 </t>
  </si>
  <si>
    <t xml:space="preserve">  1.1 </t>
  </si>
  <si>
    <t xml:space="preserve">  1.9 </t>
  </si>
  <si>
    <t xml:space="preserve">  0.7 </t>
  </si>
  <si>
    <t xml:space="preserve">  2.8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</si>
</sst>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"/>
    <numFmt numFmtId="168" formatCode="_-* #,##0.00\ _€_-;\-* #,##0.00\ _€_-;_-* &quot;-&quot;??\ _€_-;_-@_-"/>
  </numFmts>
  <fonts count="13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000000"/>
      <name val="Segoe UI"/>
      <family val="2"/>
    </font>
    <font>
      <b/>
      <sz val="10"/>
      <name val="Arial"/>
      <family val="2"/>
    </font>
    <font>
      <sz val="8"/>
      <name val="Arial 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3" applyFont="1" applyFill="1" applyAlignment="1">
      <alignment horizontal="left" vertical="top"/>
    </xf>
    <xf numFmtId="164" fontId="7" fillId="2" borderId="0" xfId="4" applyNumberFormat="1" applyFont="1" applyFill="1" applyBorder="1" applyAlignment="1" applyProtection="1">
      <alignment horizontal="left" vertical="top"/>
    </xf>
    <xf numFmtId="0" fontId="2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3" fontId="3" fillId="2" borderId="0" xfId="1" applyNumberFormat="1" applyFont="1" applyFill="1" applyBorder="1" applyAlignment="1" applyProtection="1">
      <alignment horizontal="right" wrapText="1"/>
    </xf>
    <xf numFmtId="166" fontId="3" fillId="2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1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7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0" xfId="0" applyFill="1" applyBorder="1"/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" fillId="4" borderId="0" xfId="0" applyNumberFormat="1" applyFont="1" applyFill="1" applyBorder="1" applyAlignment="1" applyProtection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3" borderId="22" xfId="2" applyNumberFormat="1" applyFont="1" applyFill="1" applyBorder="1" applyAlignment="1" applyProtection="1">
      <alignment horizontal="center" vertical="center" wrapText="1"/>
    </xf>
    <xf numFmtId="0" fontId="9" fillId="3" borderId="9" xfId="2" applyNumberFormat="1" applyFont="1" applyFill="1" applyBorder="1" applyAlignment="1" applyProtection="1">
      <alignment horizontal="center" vertical="center" wrapText="1"/>
    </xf>
    <xf numFmtId="0" fontId="9" fillId="3" borderId="16" xfId="2" applyNumberFormat="1" applyFont="1" applyFill="1" applyBorder="1" applyAlignment="1" applyProtection="1">
      <alignment horizontal="center" vertical="center" wrapText="1"/>
    </xf>
    <xf numFmtId="0" fontId="9" fillId="2" borderId="12" xfId="1" applyNumberFormat="1" applyFont="1" applyFill="1" applyBorder="1" applyAlignment="1" applyProtection="1">
      <alignment horizontal="center" vertical="top" wrapText="1"/>
    </xf>
    <xf numFmtId="0" fontId="9" fillId="2" borderId="18" xfId="2" applyNumberFormat="1" applyFont="1" applyFill="1" applyBorder="1" applyAlignment="1" applyProtection="1">
      <alignment horizontal="center" vertical="top" wrapText="1"/>
    </xf>
    <xf numFmtId="0" fontId="9" fillId="2" borderId="17" xfId="2" applyNumberFormat="1" applyFont="1" applyFill="1" applyBorder="1" applyAlignment="1" applyProtection="1">
      <alignment horizontal="center" vertical="top" wrapText="1"/>
    </xf>
    <xf numFmtId="0" fontId="9" fillId="2" borderId="11" xfId="2" applyNumberFormat="1" applyFont="1" applyFill="1" applyBorder="1" applyAlignment="1" applyProtection="1">
      <alignment horizontal="center" vertical="top" wrapText="1"/>
    </xf>
    <xf numFmtId="2" fontId="11" fillId="2" borderId="2" xfId="1" applyNumberFormat="1" applyFont="1" applyFill="1" applyBorder="1" applyAlignment="1">
      <alignment horizontal="right"/>
    </xf>
    <xf numFmtId="2" fontId="11" fillId="2" borderId="24" xfId="0" applyNumberFormat="1" applyFont="1" applyFill="1" applyBorder="1"/>
    <xf numFmtId="2" fontId="11" fillId="2" borderId="14" xfId="1" applyNumberFormat="1" applyFont="1" applyFill="1" applyBorder="1" applyAlignment="1">
      <alignment horizontal="right"/>
    </xf>
    <xf numFmtId="2" fontId="11" fillId="2" borderId="25" xfId="1" applyNumberFormat="1" applyFont="1" applyFill="1" applyBorder="1"/>
    <xf numFmtId="2" fontId="11" fillId="2" borderId="26" xfId="1" applyNumberFormat="1" applyFont="1" applyFill="1" applyBorder="1" applyAlignment="1">
      <alignment horizontal="right"/>
    </xf>
    <xf numFmtId="2" fontId="3" fillId="2" borderId="2" xfId="1" applyNumberFormat="1" applyFont="1" applyFill="1" applyBorder="1" applyAlignment="1">
      <alignment horizontal="right"/>
    </xf>
    <xf numFmtId="2" fontId="3" fillId="2" borderId="24" xfId="0" applyNumberFormat="1" applyFont="1" applyFill="1" applyBorder="1"/>
    <xf numFmtId="2" fontId="3" fillId="2" borderId="14" xfId="1" applyNumberFormat="1" applyFont="1" applyFill="1" applyBorder="1" applyAlignment="1">
      <alignment horizontal="right"/>
    </xf>
    <xf numFmtId="2" fontId="3" fillId="2" borderId="25" xfId="1" applyNumberFormat="1" applyFont="1" applyFill="1" applyBorder="1"/>
    <xf numFmtId="2" fontId="3" fillId="2" borderId="26" xfId="1" applyNumberFormat="1" applyFont="1" applyFill="1" applyBorder="1" applyAlignment="1">
      <alignment horizontal="right"/>
    </xf>
    <xf numFmtId="2" fontId="3" fillId="9" borderId="2" xfId="1" applyNumberFormat="1" applyFont="1" applyFill="1" applyBorder="1" applyAlignment="1">
      <alignment horizontal="right"/>
    </xf>
    <xf numFmtId="2" fontId="3" fillId="9" borderId="24" xfId="0" applyNumberFormat="1" applyFont="1" applyFill="1" applyBorder="1"/>
    <xf numFmtId="2" fontId="3" fillId="9" borderId="14" xfId="1" applyNumberFormat="1" applyFont="1" applyFill="1" applyBorder="1" applyAlignment="1">
      <alignment horizontal="right"/>
    </xf>
    <xf numFmtId="2" fontId="3" fillId="9" borderId="25" xfId="1" applyNumberFormat="1" applyFont="1" applyFill="1" applyBorder="1"/>
    <xf numFmtId="2" fontId="3" fillId="9" borderId="26" xfId="1" applyNumberFormat="1" applyFont="1" applyFill="1" applyBorder="1" applyAlignment="1">
      <alignment horizontal="right"/>
    </xf>
    <xf numFmtId="2" fontId="11" fillId="2" borderId="20" xfId="0" applyNumberFormat="1" applyFont="1" applyFill="1" applyBorder="1" applyAlignment="1">
      <alignment horizontal="right"/>
    </xf>
    <xf numFmtId="167" fontId="11" fillId="2" borderId="27" xfId="1" applyNumberFormat="1" applyFont="1" applyFill="1" applyBorder="1" applyAlignment="1">
      <alignment horizontal="right"/>
    </xf>
    <xf numFmtId="2" fontId="3" fillId="8" borderId="7" xfId="0" applyNumberFormat="1" applyFont="1" applyFill="1" applyBorder="1"/>
    <xf numFmtId="167" fontId="3" fillId="2" borderId="27" xfId="1" applyNumberFormat="1" applyFont="1" applyFill="1" applyBorder="1" applyAlignment="1">
      <alignment horizontal="right"/>
    </xf>
    <xf numFmtId="2" fontId="3" fillId="9" borderId="7" xfId="0" applyNumberFormat="1" applyFont="1" applyFill="1" applyBorder="1"/>
    <xf numFmtId="167" fontId="3" fillId="9" borderId="27" xfId="1" applyNumberFormat="1" applyFont="1" applyFill="1" applyBorder="1" applyAlignment="1">
      <alignment horizontal="right"/>
    </xf>
    <xf numFmtId="2" fontId="3" fillId="8" borderId="8" xfId="0" applyNumberFormat="1" applyFont="1" applyFill="1" applyBorder="1"/>
    <xf numFmtId="2" fontId="3" fillId="2" borderId="3" xfId="1" applyNumberFormat="1" applyFont="1" applyFill="1" applyBorder="1" applyAlignment="1">
      <alignment horizontal="right"/>
    </xf>
    <xf numFmtId="2" fontId="3" fillId="2" borderId="28" xfId="0" applyNumberFormat="1" applyFont="1" applyFill="1" applyBorder="1"/>
    <xf numFmtId="2" fontId="3" fillId="2" borderId="29" xfId="1" applyNumberFormat="1" applyFont="1" applyFill="1" applyBorder="1" applyAlignment="1">
      <alignment horizontal="right"/>
    </xf>
    <xf numFmtId="2" fontId="3" fillId="2" borderId="30" xfId="1" applyNumberFormat="1" applyFont="1" applyFill="1" applyBorder="1"/>
    <xf numFmtId="2" fontId="3" fillId="2" borderId="31" xfId="1" applyNumberFormat="1" applyFont="1" applyFill="1" applyBorder="1" applyAlignment="1">
      <alignment horizontal="right"/>
    </xf>
    <xf numFmtId="167" fontId="3" fillId="2" borderId="32" xfId="1" applyNumberFormat="1" applyFont="1" applyFill="1" applyBorder="1" applyAlignment="1">
      <alignment horizontal="right"/>
    </xf>
    <xf numFmtId="0" fontId="9" fillId="9" borderId="7" xfId="0" applyFont="1" applyFill="1" applyBorder="1" applyAlignment="1">
      <alignment horizontal="left" vertical="center" wrapText="1"/>
    </xf>
  </cellXfs>
  <cellStyles count="7">
    <cellStyle name="Komma" xfId="1" builtinId="3"/>
    <cellStyle name="Komma 2" xfId="4"/>
    <cellStyle name="Komma 3" xfId="6"/>
    <cellStyle name="Prozent" xfId="2" builtinId="5"/>
    <cellStyle name="Prozent 2" xfId="5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19050</xdr:rowOff>
    </xdr:from>
    <xdr:to>
      <xdr:col>6</xdr:col>
      <xdr:colOff>581025</xdr:colOff>
      <xdr:row>4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86025" cy="8763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5"/>
                <a:ext cx="1200150" cy="533402"/>
                <a:chOff x="6553200" y="374275"/>
                <a:chExt cx="1200150" cy="533402"/>
              </a:xfrm>
              <a:grpFill/>
            </xdr:grpSpPr>
            <xdr:sp macro="" textlink="">
              <xdr:nvSpPr>
                <xdr:cNvPr id="5121" name="Option Button 1" hidden="1">
                  <a:extLst>
                    <a:ext uri="{63B3BB69-23CF-44E3-9099-C40C66FF867C}">
                      <a14:compatExt spid="_x0000_s5121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5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5122" name="Option Button 2" hidden="1">
                  <a:extLst>
                    <a:ext uri="{63B3BB69-23CF-44E3-9099-C40C66FF867C}">
                      <a14:compatExt spid="_x0000_s5122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5123" name="Option Button 3" hidden="1">
                  <a:extLst>
                    <a:ext uri="{63B3BB69-23CF-44E3-9099-C40C66FF867C}">
                      <a14:compatExt spid="_x0000_s5123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73025</xdr:colOff>
      <xdr:row>5</xdr:row>
      <xdr:rowOff>4202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19050</xdr:rowOff>
    </xdr:from>
    <xdr:to>
      <xdr:col>6</xdr:col>
      <xdr:colOff>581025</xdr:colOff>
      <xdr:row>4</xdr:row>
      <xdr:rowOff>133350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86025" cy="8763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5"/>
                <a:ext cx="1200150" cy="533402"/>
                <a:chOff x="6553200" y="374275"/>
                <a:chExt cx="1200150" cy="533402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5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73025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37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19050</xdr:rowOff>
    </xdr:from>
    <xdr:to>
      <xdr:col>6</xdr:col>
      <xdr:colOff>581025</xdr:colOff>
      <xdr:row>4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86025" cy="8763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5"/>
                <a:ext cx="1200150" cy="533402"/>
                <a:chOff x="6553200" y="374275"/>
                <a:chExt cx="1200150" cy="533402"/>
              </a:xfrm>
              <a:grpFill/>
            </xdr:grpSpPr>
            <xdr:sp macro="" textlink="">
              <xdr:nvSpPr>
                <xdr:cNvPr id="3073" name="Option Button 1" hidden="1">
                  <a:extLst>
                    <a:ext uri="{63B3BB69-23CF-44E3-9099-C40C66FF867C}">
                      <a14:compatExt spid="_x0000_s3073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5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3074" name="Option Button 2" hidden="1">
                  <a:extLst>
                    <a:ext uri="{63B3BB69-23CF-44E3-9099-C40C66FF867C}">
                      <a14:compatExt spid="_x0000_s3074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3075" name="Option Button 3" hidden="1">
                  <a:extLst>
                    <a:ext uri="{63B3BB69-23CF-44E3-9099-C40C66FF867C}">
                      <a14:compatExt spid="_x0000_s3075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73025</xdr:colOff>
      <xdr:row>5</xdr:row>
      <xdr:rowOff>4202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19050</xdr:rowOff>
    </xdr:from>
    <xdr:to>
      <xdr:col>6</xdr:col>
      <xdr:colOff>581025</xdr:colOff>
      <xdr:row>4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86025" cy="876300"/>
          <a:chOff x="6010275" y="133350"/>
          <a:chExt cx="1919883" cy="819150"/>
        </a:xfrm>
        <a:solidFill>
          <a:srgbClr val="00B0F0"/>
        </a:solidFill>
      </xdr:grpSpPr>
      <xdr:sp macro="" textlink="">
        <xdr:nvSpPr>
          <xdr:cNvPr id="3" name="Rechteck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" name="Gruppieren 3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5"/>
                <a:ext cx="1200150" cy="533402"/>
                <a:chOff x="6553200" y="374275"/>
                <a:chExt cx="1200150" cy="533402"/>
              </a:xfrm>
              <a:grpFill/>
            </xdr:grpSpPr>
            <xdr:sp macro="" textlink="">
              <xdr:nvSpPr>
                <xdr:cNvPr id="4097" name="Option Button 1" hidden="1">
                  <a:extLst>
                    <a:ext uri="{63B3BB69-23CF-44E3-9099-C40C66FF867C}">
                      <a14:compatExt spid="_x0000_s4097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5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4098" name="Option Button 2" hidden="1">
                  <a:extLst>
                    <a:ext uri="{63B3BB69-23CF-44E3-9099-C40C66FF867C}">
                      <a14:compatExt spid="_x0000_s4098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0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4099" name="Option Button 3" hidden="1">
                  <a:extLst>
                    <a:ext uri="{63B3BB69-23CF-44E3-9099-C40C66FF867C}">
                      <a14:compatExt spid="_x0000_s4099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73025</xdr:colOff>
      <xdr:row>5</xdr:row>
      <xdr:rowOff>4202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/>
  </sheetViews>
  <sheetFormatPr baseColWidth="10" defaultColWidth="11.42578125" defaultRowHeight="12.75"/>
  <cols>
    <col min="1" max="1" width="31.85546875" style="1" customWidth="1"/>
    <col min="2" max="4" width="13.85546875" style="1" customWidth="1"/>
    <col min="5" max="5" width="16.28515625" style="1" customWidth="1"/>
    <col min="6" max="8" width="13.85546875" style="1" customWidth="1"/>
    <col min="9" max="16384" width="11.42578125" style="1"/>
  </cols>
  <sheetData>
    <row r="1" spans="1:8" s="2" customFormat="1"/>
    <row r="2" spans="1:8" s="2" customFormat="1" ht="15.75">
      <c r="B2" s="3"/>
      <c r="C2" s="3"/>
      <c r="D2" s="1"/>
    </row>
    <row r="3" spans="1:8" s="2" customFormat="1" ht="15.75">
      <c r="B3" s="3"/>
      <c r="C3" s="3"/>
      <c r="D3" s="1"/>
    </row>
    <row r="4" spans="1:8" s="2" customFormat="1" ht="15.75">
      <c r="B4" s="3"/>
      <c r="C4" s="3"/>
      <c r="D4" s="1"/>
    </row>
    <row r="5" spans="1:8" s="2" customFormat="1"/>
    <row r="6" spans="1:8" s="2" customFormat="1"/>
    <row r="7" spans="1:8" s="2" customFormat="1" ht="15.75" customHeight="1">
      <c r="A7" s="34" t="str">
        <f>VLOOKUP("&lt;Fachbereich&gt;",Uebersetzungen!$B$3:$E$195,Uebersetzungen!$B$2+1,FALSE)</f>
        <v>Daten &amp; Statistik</v>
      </c>
      <c r="B7" s="34"/>
      <c r="C7" s="29"/>
      <c r="D7" s="4"/>
      <c r="E7" s="4"/>
      <c r="F7" s="4"/>
      <c r="G7" s="4"/>
    </row>
    <row r="8" spans="1:8" s="2" customFormat="1"/>
    <row r="9" spans="1:8" s="7" customFormat="1" ht="18">
      <c r="A9" s="14" t="str">
        <f>VLOOKUP("&lt;Titel&gt;",Uebersetzungen!$B$3:$E$195,Uebersetzungen!$B$2+1,FALSE)</f>
        <v>Wohndichte der bewohnten Wohnungen (1) nach der Anzahl und Nationalität (2) der Haushaltsmitglieder, nach Kanton</v>
      </c>
      <c r="B9" s="5"/>
      <c r="C9" s="5"/>
      <c r="D9" s="5"/>
      <c r="E9" s="6"/>
      <c r="F9" s="6"/>
      <c r="G9" s="6"/>
      <c r="H9" s="6"/>
    </row>
    <row r="10" spans="1:8" s="7" customFormat="1" ht="15">
      <c r="A10" s="13"/>
      <c r="B10" s="5"/>
      <c r="C10" s="5"/>
      <c r="D10" s="5"/>
      <c r="E10" s="6"/>
      <c r="F10" s="6"/>
      <c r="G10" s="6"/>
      <c r="H10" s="6"/>
    </row>
    <row r="11" spans="1:8" s="7" customFormat="1" ht="15.75" thickBot="1">
      <c r="A11" s="5"/>
      <c r="B11" s="5"/>
      <c r="C11" s="5"/>
      <c r="D11" s="6"/>
      <c r="E11" s="6"/>
      <c r="F11" s="6"/>
      <c r="G11" s="6"/>
      <c r="H11" s="6"/>
    </row>
    <row r="12" spans="1:8" s="7" customFormat="1" ht="18">
      <c r="A12" s="5"/>
      <c r="B12" s="31">
        <v>2022</v>
      </c>
      <c r="C12" s="32"/>
      <c r="D12" s="32"/>
      <c r="E12" s="32"/>
      <c r="F12" s="32"/>
      <c r="G12" s="32"/>
      <c r="H12" s="33"/>
    </row>
    <row r="13" spans="1:8" s="7" customFormat="1" ht="12.75" customHeight="1">
      <c r="A13" s="5"/>
      <c r="B13" s="46" t="str">
        <f>VLOOKUP("&lt;SpaltenTitel_1&gt;",Uebersetzungen!$B$3:$E$195,Uebersetzungen!$B$2+1,FALSE)</f>
        <v>Bewohner pro Zimmer</v>
      </c>
      <c r="C13" s="37"/>
      <c r="D13" s="37"/>
      <c r="E13" s="37"/>
      <c r="F13" s="37"/>
      <c r="G13" s="38"/>
      <c r="H13" s="50" t="str">
        <f>VLOOKUP("&lt;SpaltenTitel_7&gt;",Uebersetzungen!$B$3:$E$195,Uebersetzungen!$B$2+1,FALSE)</f>
        <v>Anteil Personen, die keiner Wohnung zu-geordnet sind (in %)</v>
      </c>
    </row>
    <row r="14" spans="1:8">
      <c r="A14" s="25"/>
      <c r="B14" s="47" t="str">
        <f>VLOOKUP("&lt;SpaltenTitel_2&gt;",Uebersetzungen!$B$3:$E$195,Uebersetzungen!$B$2+1,FALSE)</f>
        <v>Total</v>
      </c>
      <c r="C14" s="40" t="str">
        <f>VLOOKUP("&lt;SpaltenTitel_3&gt;",Uebersetzungen!$B$3:$E$195,Uebersetzungen!$B$2+1,FALSE)</f>
        <v>Nationalität der Privathaushalte</v>
      </c>
      <c r="D14" s="41"/>
      <c r="E14" s="41"/>
      <c r="F14" s="41"/>
      <c r="G14" s="42"/>
      <c r="H14" s="51"/>
    </row>
    <row r="15" spans="1:8" ht="39" customHeight="1">
      <c r="A15" s="23"/>
      <c r="B15" s="48"/>
      <c r="C15" s="43" t="str">
        <f>VLOOKUP("&lt;SpaltenTitel_4&gt;",Uebersetzungen!$B$3:$E$195,Uebersetzungen!$B$2+1,FALSE)</f>
        <v>Schweizerischer Haushalt</v>
      </c>
      <c r="D15" s="44"/>
      <c r="E15" s="45" t="str">
        <f>VLOOKUP("&lt;SpaltenTitel_5&gt;",Uebersetzungen!$B$3:$E$195,Uebersetzungen!$B$2+1,FALSE)</f>
        <v>Schweizerisch-ausländischer Haushalt</v>
      </c>
      <c r="F15" s="36" t="str">
        <f>VLOOKUP("&lt;SpaltenTitel_6&gt;",Uebersetzungen!$B$3:$E$195,Uebersetzungen!$B$2+1,FALSE)</f>
        <v>Ausländischer Haushalt</v>
      </c>
      <c r="G15" s="39"/>
      <c r="H15" s="51"/>
    </row>
    <row r="16" spans="1:8" ht="39.75" customHeight="1" thickBot="1">
      <c r="A16" s="24"/>
      <c r="B16" s="49"/>
      <c r="C16" s="53" t="str">
        <f>VLOOKUP("&lt;SpaltenTitel_1.1&gt;",Uebersetzungen!$B$3:$E$195,Uebersetzungen!$B$2+1,FALSE)</f>
        <v>1 Person</v>
      </c>
      <c r="D16" s="54" t="str">
        <f>VLOOKUP("&lt;SpaltenTitel_1.2&gt;",Uebersetzungen!$B$3:$E$195,Uebersetzungen!$B$2+1,FALSE)</f>
        <v>2 oder mehr Personen</v>
      </c>
      <c r="E16" s="55" t="str">
        <f>VLOOKUP("&lt;SpaltenTitel_1.2&gt;",Uebersetzungen!$B$3:$E$195,Uebersetzungen!$B$2+1,FALSE)</f>
        <v>2 oder mehr Personen</v>
      </c>
      <c r="F16" s="53" t="str">
        <f>VLOOKUP("&lt;SpaltenTitel_1.1&gt;",Uebersetzungen!$B$3:$E$195,Uebersetzungen!$B$2+1,FALSE)</f>
        <v>1 Person</v>
      </c>
      <c r="G16" s="56" t="str">
        <f>VLOOKUP("&lt;SpaltenTitel_1.2&gt;",Uebersetzungen!$B$3:$E$195,Uebersetzungen!$B$2+1,FALSE)</f>
        <v>2 oder mehr Personen</v>
      </c>
      <c r="H16" s="52"/>
    </row>
    <row r="17" spans="1:8">
      <c r="A17" s="26" t="str">
        <f>VLOOKUP("&lt;Zeilentitel_1&gt;",Uebersetzungen!$B$3:$E$194,Uebersetzungen!$B$2+1,FALSE)</f>
        <v>Schweiz</v>
      </c>
      <c r="B17" s="72">
        <v>0.59</v>
      </c>
      <c r="C17" s="57">
        <v>0.32</v>
      </c>
      <c r="D17" s="58">
        <v>0.63</v>
      </c>
      <c r="E17" s="59">
        <v>0.82</v>
      </c>
      <c r="F17" s="60">
        <v>0.41</v>
      </c>
      <c r="G17" s="61">
        <v>0.85</v>
      </c>
      <c r="H17" s="73">
        <v>0.5</v>
      </c>
    </row>
    <row r="18" spans="1:8">
      <c r="A18" s="26" t="str">
        <f>VLOOKUP("&lt;Zeilentitel_2&gt;",Uebersetzungen!$B$3:$E$194,Uebersetzungen!$B$2+1,FALSE)</f>
        <v>Zürich</v>
      </c>
      <c r="B18" s="74">
        <v>0.62</v>
      </c>
      <c r="C18" s="62">
        <v>0.34</v>
      </c>
      <c r="D18" s="63">
        <v>0.65</v>
      </c>
      <c r="E18" s="64">
        <v>0.83</v>
      </c>
      <c r="F18" s="65">
        <v>0.44</v>
      </c>
      <c r="G18" s="66">
        <v>0.86</v>
      </c>
      <c r="H18" s="75">
        <v>0.37380364888271306</v>
      </c>
    </row>
    <row r="19" spans="1:8">
      <c r="A19" s="26" t="str">
        <f>VLOOKUP("&lt;Zeilentitel_3&gt;",Uebersetzungen!$B$3:$E$194,Uebersetzungen!$B$2+1,FALSE)</f>
        <v>Bern</v>
      </c>
      <c r="B19" s="74">
        <v>0.56999999999999995</v>
      </c>
      <c r="C19" s="62">
        <v>0.32</v>
      </c>
      <c r="D19" s="63">
        <v>0.63</v>
      </c>
      <c r="E19" s="64">
        <v>0.82</v>
      </c>
      <c r="F19" s="65">
        <v>0.41</v>
      </c>
      <c r="G19" s="66">
        <v>0.87</v>
      </c>
      <c r="H19" s="75">
        <v>0.5</v>
      </c>
    </row>
    <row r="20" spans="1:8">
      <c r="A20" s="26" t="str">
        <f>VLOOKUP("&lt;Zeilentitel_4&gt;",Uebersetzungen!$B$3:$E$194,Uebersetzungen!$B$2+1,FALSE)</f>
        <v>Luzern</v>
      </c>
      <c r="B20" s="74">
        <v>0.57999999999999996</v>
      </c>
      <c r="C20" s="62">
        <v>0.32</v>
      </c>
      <c r="D20" s="63">
        <v>0.62</v>
      </c>
      <c r="E20" s="64">
        <v>0.79</v>
      </c>
      <c r="F20" s="65">
        <v>0.4</v>
      </c>
      <c r="G20" s="66">
        <v>0.84</v>
      </c>
      <c r="H20" s="75">
        <v>0.4</v>
      </c>
    </row>
    <row r="21" spans="1:8">
      <c r="A21" s="26" t="str">
        <f>VLOOKUP("&lt;Zeilentitel_5&gt;",Uebersetzungen!$B$3:$E$194,Uebersetzungen!$B$2+1,FALSE)</f>
        <v>Uri</v>
      </c>
      <c r="B21" s="74">
        <v>0.55000000000000004</v>
      </c>
      <c r="C21" s="62">
        <v>0.28999999999999998</v>
      </c>
      <c r="D21" s="63">
        <v>0.62</v>
      </c>
      <c r="E21" s="64">
        <v>0.75</v>
      </c>
      <c r="F21" s="65">
        <v>0.39</v>
      </c>
      <c r="G21" s="66">
        <v>0.83</v>
      </c>
      <c r="H21" s="75">
        <v>0.18789424238357266</v>
      </c>
    </row>
    <row r="22" spans="1:8">
      <c r="A22" s="26" t="str">
        <f>VLOOKUP("&lt;Zeilentitel_6&gt;",Uebersetzungen!$B$3:$E$194,Uebersetzungen!$B$2+1,FALSE)</f>
        <v>Schwyz</v>
      </c>
      <c r="B22" s="74">
        <v>0.56999999999999995</v>
      </c>
      <c r="C22" s="62">
        <v>0.3</v>
      </c>
      <c r="D22" s="63">
        <v>0.62</v>
      </c>
      <c r="E22" s="64">
        <v>0.75</v>
      </c>
      <c r="F22" s="65">
        <v>0.38</v>
      </c>
      <c r="G22" s="66">
        <v>0.8</v>
      </c>
      <c r="H22" s="75">
        <v>0.25389497980380843</v>
      </c>
    </row>
    <row r="23" spans="1:8">
      <c r="A23" s="26" t="str">
        <f>VLOOKUP("&lt;Zeilentitel_7&gt;",Uebersetzungen!$B$3:$E$194,Uebersetzungen!$B$2+1,FALSE)</f>
        <v>Obwalden</v>
      </c>
      <c r="B23" s="74">
        <v>0.56999999999999995</v>
      </c>
      <c r="C23" s="62">
        <v>0.3</v>
      </c>
      <c r="D23" s="63">
        <v>0.63</v>
      </c>
      <c r="E23" s="64">
        <v>0.77</v>
      </c>
      <c r="F23" s="65">
        <v>0.39</v>
      </c>
      <c r="G23" s="66">
        <v>0.83</v>
      </c>
      <c r="H23" s="75">
        <v>0.2</v>
      </c>
    </row>
    <row r="24" spans="1:8">
      <c r="A24" s="26" t="str">
        <f>VLOOKUP("&lt;Zeilentitel_8&gt;",Uebersetzungen!$B$3:$E$194,Uebersetzungen!$B$2+1,FALSE)</f>
        <v>Nidwalden</v>
      </c>
      <c r="B24" s="74">
        <v>0.56000000000000005</v>
      </c>
      <c r="C24" s="62">
        <v>0.31</v>
      </c>
      <c r="D24" s="63">
        <v>0.62</v>
      </c>
      <c r="E24" s="64">
        <v>0.74</v>
      </c>
      <c r="F24" s="65">
        <v>0.39</v>
      </c>
      <c r="G24" s="66">
        <v>0.79</v>
      </c>
      <c r="H24" s="75">
        <v>0.13112382158117245</v>
      </c>
    </row>
    <row r="25" spans="1:8">
      <c r="A25" s="26" t="str">
        <f>VLOOKUP("&lt;Zeilentitel_9&gt;",Uebersetzungen!$B$3:$E$194,Uebersetzungen!$B$2+1,FALSE)</f>
        <v>Glarus</v>
      </c>
      <c r="B25" s="74">
        <v>0.53</v>
      </c>
      <c r="C25" s="62">
        <v>0.28000000000000003</v>
      </c>
      <c r="D25" s="63">
        <v>0.56999999999999995</v>
      </c>
      <c r="E25" s="64">
        <v>0.74</v>
      </c>
      <c r="F25" s="65">
        <v>0.38</v>
      </c>
      <c r="G25" s="66">
        <v>0.82</v>
      </c>
      <c r="H25" s="75">
        <v>0.13787765172588956</v>
      </c>
    </row>
    <row r="26" spans="1:8">
      <c r="A26" s="26" t="str">
        <f>VLOOKUP("&lt;Zeilentitel_10&gt;",Uebersetzungen!$B$3:$E$194,Uebersetzungen!$B$2+1,FALSE)</f>
        <v>Zug</v>
      </c>
      <c r="B26" s="74">
        <v>0.61</v>
      </c>
      <c r="C26" s="62">
        <v>0.33</v>
      </c>
      <c r="D26" s="63">
        <v>0.64</v>
      </c>
      <c r="E26" s="64">
        <v>0.79</v>
      </c>
      <c r="F26" s="65">
        <v>0.4</v>
      </c>
      <c r="G26" s="66">
        <v>0.8</v>
      </c>
      <c r="H26" s="75">
        <v>0.91569501251449847</v>
      </c>
    </row>
    <row r="27" spans="1:8">
      <c r="A27" s="26" t="str">
        <f>VLOOKUP("&lt;Zeilentitel_11&gt;",Uebersetzungen!$B$3:$E$194,Uebersetzungen!$B$2+1,FALSE)</f>
        <v>Freiburg</v>
      </c>
      <c r="B27" s="74">
        <v>0.61</v>
      </c>
      <c r="C27" s="62">
        <v>0.32</v>
      </c>
      <c r="D27" s="63">
        <v>0.64</v>
      </c>
      <c r="E27" s="64">
        <v>0.81</v>
      </c>
      <c r="F27" s="65">
        <v>0.43</v>
      </c>
      <c r="G27" s="66">
        <v>0.9</v>
      </c>
      <c r="H27" s="75">
        <v>0.29835265223883711</v>
      </c>
    </row>
    <row r="28" spans="1:8">
      <c r="A28" s="26" t="str">
        <f>VLOOKUP("&lt;Zeilentitel_12&gt;",Uebersetzungen!$B$3:$E$194,Uebersetzungen!$B$2+1,FALSE)</f>
        <v>Solothurn</v>
      </c>
      <c r="B28" s="74">
        <v>0.55000000000000004</v>
      </c>
      <c r="C28" s="62">
        <v>0.28999999999999998</v>
      </c>
      <c r="D28" s="63">
        <v>0.57999999999999996</v>
      </c>
      <c r="E28" s="64">
        <v>0.76</v>
      </c>
      <c r="F28" s="65">
        <v>0.38</v>
      </c>
      <c r="G28" s="66">
        <v>0.84</v>
      </c>
      <c r="H28" s="75">
        <v>0.5</v>
      </c>
    </row>
    <row r="29" spans="1:8">
      <c r="A29" s="26" t="str">
        <f>VLOOKUP("&lt;Zeilentitel_13&gt;",Uebersetzungen!$B$3:$E$194,Uebersetzungen!$B$2+1,FALSE)</f>
        <v>Basel-Stadt</v>
      </c>
      <c r="B29" s="74">
        <v>0.63</v>
      </c>
      <c r="C29" s="62">
        <v>0.38</v>
      </c>
      <c r="D29" s="63">
        <v>0.66</v>
      </c>
      <c r="E29" s="64">
        <v>0.89</v>
      </c>
      <c r="F29" s="65">
        <v>0.46</v>
      </c>
      <c r="G29" s="66">
        <v>0.9</v>
      </c>
      <c r="H29" s="75">
        <v>0.72981056829511459</v>
      </c>
    </row>
    <row r="30" spans="1:8">
      <c r="A30" s="26" t="str">
        <f>VLOOKUP("&lt;Zeilentitel_14&gt;",Uebersetzungen!$B$3:$E$194,Uebersetzungen!$B$2+1,FALSE)</f>
        <v>Basel-Landschaft</v>
      </c>
      <c r="B30" s="74">
        <v>0.56000000000000005</v>
      </c>
      <c r="C30" s="62">
        <v>0.3</v>
      </c>
      <c r="D30" s="63">
        <v>0.6</v>
      </c>
      <c r="E30" s="64">
        <v>0.77</v>
      </c>
      <c r="F30" s="65">
        <v>0.38</v>
      </c>
      <c r="G30" s="66">
        <v>0.82</v>
      </c>
      <c r="H30" s="75">
        <v>0.20263390244480003</v>
      </c>
    </row>
    <row r="31" spans="1:8">
      <c r="A31" s="26" t="str">
        <f>VLOOKUP("&lt;Zeilentitel_15&gt;",Uebersetzungen!$B$3:$E$194,Uebersetzungen!$B$2+1,FALSE)</f>
        <v>Schaffhausen</v>
      </c>
      <c r="B31" s="74">
        <v>0.54</v>
      </c>
      <c r="C31" s="62">
        <v>0.3</v>
      </c>
      <c r="D31" s="63">
        <v>0.57999999999999996</v>
      </c>
      <c r="E31" s="64">
        <v>0.74</v>
      </c>
      <c r="F31" s="65">
        <v>0.36</v>
      </c>
      <c r="G31" s="66">
        <v>0.81</v>
      </c>
      <c r="H31" s="75">
        <v>0.66613594324381287</v>
      </c>
    </row>
    <row r="32" spans="1:8">
      <c r="A32" s="26" t="str">
        <f>VLOOKUP("&lt;Zeilentitel_16&gt;",Uebersetzungen!$B$3:$E$194,Uebersetzungen!$B$2+1,FALSE)</f>
        <v>Appenzell Ausserrhoden</v>
      </c>
      <c r="B32" s="74">
        <v>0.52</v>
      </c>
      <c r="C32" s="62">
        <v>0.28000000000000003</v>
      </c>
      <c r="D32" s="63">
        <v>0.56999999999999995</v>
      </c>
      <c r="E32" s="64">
        <v>0.7</v>
      </c>
      <c r="F32" s="65">
        <v>0.35</v>
      </c>
      <c r="G32" s="66">
        <v>0.77</v>
      </c>
      <c r="H32" s="75">
        <v>0.10954672796494505</v>
      </c>
    </row>
    <row r="33" spans="1:8">
      <c r="A33" s="26" t="str">
        <f>VLOOKUP("&lt;Zeilentitel_17&gt;",Uebersetzungen!$B$3:$E$194,Uebersetzungen!$B$2+1,FALSE)</f>
        <v>Appenzell Innerrhoden</v>
      </c>
      <c r="B33" s="74">
        <v>0.5</v>
      </c>
      <c r="C33" s="62">
        <v>0.26</v>
      </c>
      <c r="D33" s="63">
        <v>0.55000000000000004</v>
      </c>
      <c r="E33" s="64">
        <v>0.68</v>
      </c>
      <c r="F33" s="65">
        <v>0.38</v>
      </c>
      <c r="G33" s="66">
        <v>0.74</v>
      </c>
      <c r="H33" s="75">
        <v>0.32086881401949896</v>
      </c>
    </row>
    <row r="34" spans="1:8">
      <c r="A34" s="26" t="str">
        <f>VLOOKUP("&lt;Zeilentitel_18&gt;",Uebersetzungen!$B$3:$E$194,Uebersetzungen!$B$2+1,FALSE)</f>
        <v>St. Gallen</v>
      </c>
      <c r="B34" s="74">
        <v>0.55000000000000004</v>
      </c>
      <c r="C34" s="62">
        <v>0.3</v>
      </c>
      <c r="D34" s="63">
        <v>0.59</v>
      </c>
      <c r="E34" s="64">
        <v>0.75</v>
      </c>
      <c r="F34" s="65">
        <v>0.38</v>
      </c>
      <c r="G34" s="66">
        <v>0.83</v>
      </c>
      <c r="H34" s="75">
        <v>0.27715294869927298</v>
      </c>
    </row>
    <row r="35" spans="1:8">
      <c r="A35" s="85" t="str">
        <f>VLOOKUP("&lt;Zeilentitel_19&gt;",Uebersetzungen!$B$3:$E$194,Uebersetzungen!$B$2+1,FALSE)</f>
        <v>Graubünden</v>
      </c>
      <c r="B35" s="76">
        <v>0.56000000000000005</v>
      </c>
      <c r="C35" s="67">
        <v>0.31</v>
      </c>
      <c r="D35" s="68">
        <v>0.62</v>
      </c>
      <c r="E35" s="69">
        <v>0.75</v>
      </c>
      <c r="F35" s="70">
        <v>0.43</v>
      </c>
      <c r="G35" s="71">
        <v>0.85</v>
      </c>
      <c r="H35" s="77">
        <v>0.56556771036905529</v>
      </c>
    </row>
    <row r="36" spans="1:8">
      <c r="A36" s="26" t="str">
        <f>VLOOKUP("&lt;Zeilentitel_20&gt;",Uebersetzungen!$B$3:$E$194,Uebersetzungen!$B$2+1,FALSE)</f>
        <v>Aargau</v>
      </c>
      <c r="B36" s="74">
        <v>0.56999999999999995</v>
      </c>
      <c r="C36" s="62">
        <v>0.3</v>
      </c>
      <c r="D36" s="63">
        <v>0.59</v>
      </c>
      <c r="E36" s="64">
        <v>0.77</v>
      </c>
      <c r="F36" s="65">
        <v>0.38</v>
      </c>
      <c r="G36" s="66">
        <v>0.83</v>
      </c>
      <c r="H36" s="75">
        <v>0.28660746241947033</v>
      </c>
    </row>
    <row r="37" spans="1:8">
      <c r="A37" s="26" t="str">
        <f>VLOOKUP("&lt;Zeilentitel_21&gt;",Uebersetzungen!$B$3:$E$194,Uebersetzungen!$B$2+1,FALSE)</f>
        <v>Thurgau</v>
      </c>
      <c r="B37" s="74">
        <v>0.55000000000000004</v>
      </c>
      <c r="C37" s="62">
        <v>0.28999999999999998</v>
      </c>
      <c r="D37" s="63">
        <v>0.57999999999999996</v>
      </c>
      <c r="E37" s="64">
        <v>0.73</v>
      </c>
      <c r="F37" s="65">
        <v>0.36</v>
      </c>
      <c r="G37" s="66">
        <v>0.78</v>
      </c>
      <c r="H37" s="75">
        <v>0.25077293026451392</v>
      </c>
    </row>
    <row r="38" spans="1:8">
      <c r="A38" s="26" t="str">
        <f>VLOOKUP("&lt;Zeilentitel_22&gt;",Uebersetzungen!$B$3:$E$194,Uebersetzungen!$B$2+1,FALSE)</f>
        <v>Tessin</v>
      </c>
      <c r="B38" s="74">
        <v>0.57999999999999996</v>
      </c>
      <c r="C38" s="62">
        <v>0.31</v>
      </c>
      <c r="D38" s="63">
        <v>0.66</v>
      </c>
      <c r="E38" s="64">
        <v>0.79</v>
      </c>
      <c r="F38" s="65">
        <v>0.39</v>
      </c>
      <c r="G38" s="66">
        <v>0.8</v>
      </c>
      <c r="H38" s="75">
        <v>0.42990147741969725</v>
      </c>
    </row>
    <row r="39" spans="1:8">
      <c r="A39" s="26" t="str">
        <f>VLOOKUP("&lt;Zeilentitel_23&gt;",Uebersetzungen!$B$3:$E$194,Uebersetzungen!$B$2+1,FALSE)</f>
        <v>Waadt</v>
      </c>
      <c r="B39" s="74">
        <v>0.63</v>
      </c>
      <c r="C39" s="62">
        <v>0.35</v>
      </c>
      <c r="D39" s="63">
        <v>0.66</v>
      </c>
      <c r="E39" s="64">
        <v>0.84</v>
      </c>
      <c r="F39" s="65">
        <v>0.45</v>
      </c>
      <c r="G39" s="66">
        <v>0.88</v>
      </c>
      <c r="H39" s="75">
        <v>0.35525205156869261</v>
      </c>
    </row>
    <row r="40" spans="1:8">
      <c r="A40" s="26" t="str">
        <f>VLOOKUP("&lt;Zeilentitel_24&gt;",Uebersetzungen!$B$3:$E$194,Uebersetzungen!$B$2+1,FALSE)</f>
        <v>Wallis</v>
      </c>
      <c r="B40" s="74">
        <v>0.59</v>
      </c>
      <c r="C40" s="62">
        <v>0.31</v>
      </c>
      <c r="D40" s="63">
        <v>0.66</v>
      </c>
      <c r="E40" s="64">
        <v>0.81</v>
      </c>
      <c r="F40" s="65">
        <v>0.41</v>
      </c>
      <c r="G40" s="66">
        <v>0.87</v>
      </c>
      <c r="H40" s="75">
        <v>0.8</v>
      </c>
    </row>
    <row r="41" spans="1:8">
      <c r="A41" s="26" t="str">
        <f>VLOOKUP("&lt;Zeilentitel_25&gt;",Uebersetzungen!$B$3:$E$194,Uebersetzungen!$B$2+1,FALSE)</f>
        <v>Neuenburg</v>
      </c>
      <c r="B41" s="74">
        <v>0.56999999999999995</v>
      </c>
      <c r="C41" s="62">
        <v>0.32</v>
      </c>
      <c r="D41" s="63">
        <v>0.64</v>
      </c>
      <c r="E41" s="64">
        <v>0.78</v>
      </c>
      <c r="F41" s="65">
        <v>0.39</v>
      </c>
      <c r="G41" s="66">
        <v>0.84</v>
      </c>
      <c r="H41" s="75">
        <v>0.29142568364310178</v>
      </c>
    </row>
    <row r="42" spans="1:8">
      <c r="A42" s="26" t="str">
        <f>VLOOKUP("&lt;Zeilentitel_26&gt;",Uebersetzungen!$B$3:$E$194,Uebersetzungen!$B$2+1,FALSE)</f>
        <v>Genf</v>
      </c>
      <c r="B42" s="74">
        <v>0.74</v>
      </c>
      <c r="C42" s="62">
        <v>0.39</v>
      </c>
      <c r="D42" s="63">
        <v>0.75</v>
      </c>
      <c r="E42" s="64">
        <v>0.99</v>
      </c>
      <c r="F42" s="65">
        <v>0.47</v>
      </c>
      <c r="G42" s="66">
        <v>0.96</v>
      </c>
      <c r="H42" s="75">
        <v>2.8661767425405835</v>
      </c>
    </row>
    <row r="43" spans="1:8" ht="13.5" thickBot="1">
      <c r="A43" s="27" t="str">
        <f>VLOOKUP("&lt;Zeilentitel_27&gt;",Uebersetzungen!$B$3:$E$194,Uebersetzungen!$B$2+1,FALSE)</f>
        <v>Jura</v>
      </c>
      <c r="B43" s="78">
        <v>0.52</v>
      </c>
      <c r="C43" s="79">
        <v>0.28000000000000003</v>
      </c>
      <c r="D43" s="80">
        <v>0.6</v>
      </c>
      <c r="E43" s="81">
        <v>0.72</v>
      </c>
      <c r="F43" s="82">
        <v>0.34</v>
      </c>
      <c r="G43" s="83">
        <v>0.8</v>
      </c>
      <c r="H43" s="84">
        <v>0.4</v>
      </c>
    </row>
    <row r="44" spans="1:8">
      <c r="A44" s="9"/>
      <c r="B44" s="8"/>
      <c r="C44" s="8"/>
      <c r="D44" s="10"/>
      <c r="E44" s="11"/>
      <c r="F44" s="12"/>
      <c r="G44" s="11"/>
      <c r="H44" s="11"/>
    </row>
    <row r="45" spans="1:8" ht="25.5" customHeight="1">
      <c r="A45" s="30" t="str">
        <f>VLOOKUP("&lt;Legende_1&gt;",Uebersetzungen!$B$3:$E$194,Uebersetzungen!$B$2+1,FALSE)</f>
        <v>(1) Bewohnte Wohnungen: Wohnungen denen eindeutig mindestens eine Person zugeordnet werden konnten. Es werden sämtliche Personen in Privathaushalten berücksichtigt, die in einer Gemeinde gemeldet sind, unabhängig vom Meldeverhältnis.</v>
      </c>
      <c r="B45" s="30"/>
      <c r="C45" s="30"/>
      <c r="D45" s="30"/>
      <c r="E45" s="30"/>
      <c r="F45" s="30"/>
      <c r="G45" s="30"/>
      <c r="H45" s="30"/>
    </row>
    <row r="46" spans="1:8" ht="25.5" customHeight="1">
      <c r="A46" s="30" t="str">
        <f>VLOOKUP("&lt;Legende_2&gt;",Uebersetzungen!$B$3:$E$194,Uebersetzungen!$B$2+1,FALSE)</f>
        <v>(2) Schweizerischer Haushalt: alle Mitglieder Schweizer(innen) / schweizerisch-ausländischer Haushalt: mindestens ein(e) Schweizer(in) und ein(e) Ausländer(in) / ausländischer Haushalt: alle Mitglieder Ausländer(innen)</v>
      </c>
      <c r="B46" s="30"/>
      <c r="C46" s="30"/>
      <c r="D46" s="30"/>
      <c r="E46" s="30"/>
      <c r="F46" s="30"/>
      <c r="G46" s="30"/>
      <c r="H46" s="30"/>
    </row>
    <row r="48" spans="1:8">
      <c r="A48" s="1" t="str">
        <f>VLOOKUP("&lt;quelle_1&gt;",Uebersetzungen!$B$3:$E$194,Uebersetzungen!$B$2+1,FALSE)</f>
        <v>Quelle: BFS (Gebäude- und Wohnungsstatistik)</v>
      </c>
    </row>
    <row r="49" spans="1:1">
      <c r="A49" s="1" t="str">
        <f>VLOOKUP("&lt;aktualisierung&gt;",Uebersetzungen!$B$3:$E$194,Uebersetzungen!$B$2+1,FALSE)</f>
        <v>Letztmals aktualisiert am: 18.03.2024</v>
      </c>
    </row>
  </sheetData>
  <sheetProtection sheet="1" objects="1" scenarios="1"/>
  <mergeCells count="10">
    <mergeCell ref="A45:H45"/>
    <mergeCell ref="A46:H46"/>
    <mergeCell ref="A7:B7"/>
    <mergeCell ref="B12:H12"/>
    <mergeCell ref="B13:G13"/>
    <mergeCell ref="H13:H16"/>
    <mergeCell ref="B14:B16"/>
    <mergeCell ref="C14:G14"/>
    <mergeCell ref="C15:D15"/>
    <mergeCell ref="F15:G15"/>
  </mergeCells>
  <pageMargins left="0.7" right="0.7" top="0.78740157499999996" bottom="0.78740157499999996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809625</xdr:colOff>
                    <xdr:row>1</xdr:row>
                    <xdr:rowOff>114300</xdr:rowOff>
                  </from>
                  <to>
                    <xdr:col>5</xdr:col>
                    <xdr:colOff>885825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809625</xdr:colOff>
                    <xdr:row>2</xdr:row>
                    <xdr:rowOff>95250</xdr:rowOff>
                  </from>
                  <to>
                    <xdr:col>6</xdr:col>
                    <xdr:colOff>352425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4</xdr:col>
                    <xdr:colOff>809625</xdr:colOff>
                    <xdr:row>3</xdr:row>
                    <xdr:rowOff>57150</xdr:rowOff>
                  </from>
                  <to>
                    <xdr:col>5</xdr:col>
                    <xdr:colOff>885825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baseColWidth="10" defaultColWidth="11.42578125" defaultRowHeight="12.75"/>
  <cols>
    <col min="1" max="1" width="31.85546875" style="1" customWidth="1"/>
    <col min="2" max="4" width="13.85546875" style="1" customWidth="1"/>
    <col min="5" max="5" width="16.28515625" style="1" customWidth="1"/>
    <col min="6" max="8" width="13.85546875" style="1" customWidth="1"/>
    <col min="9" max="16384" width="11.42578125" style="1"/>
  </cols>
  <sheetData>
    <row r="1" spans="1:8" s="2" customFormat="1"/>
    <row r="2" spans="1:8" s="2" customFormat="1" ht="15.75">
      <c r="B2" s="3"/>
      <c r="C2" s="3"/>
      <c r="D2" s="1"/>
    </row>
    <row r="3" spans="1:8" s="2" customFormat="1" ht="15.75">
      <c r="B3" s="3"/>
      <c r="C3" s="3"/>
      <c r="D3" s="1"/>
    </row>
    <row r="4" spans="1:8" s="2" customFormat="1" ht="15.75">
      <c r="B4" s="3"/>
      <c r="C4" s="3"/>
      <c r="D4" s="1"/>
    </row>
    <row r="5" spans="1:8" s="2" customFormat="1"/>
    <row r="6" spans="1:8" s="2" customFormat="1"/>
    <row r="7" spans="1:8" s="2" customFormat="1" ht="15.75" customHeight="1">
      <c r="A7" s="34" t="str">
        <f>VLOOKUP("&lt;Fachbereich&gt;",Uebersetzungen!$B$3:$E$195,Uebersetzungen!$B$2+1,FALSE)</f>
        <v>Daten &amp; Statistik</v>
      </c>
      <c r="B7" s="34"/>
      <c r="C7" s="29"/>
      <c r="D7" s="4"/>
      <c r="E7" s="4"/>
      <c r="F7" s="4"/>
      <c r="G7" s="4"/>
    </row>
    <row r="8" spans="1:8" s="2" customFormat="1"/>
    <row r="9" spans="1:8" s="7" customFormat="1" ht="18">
      <c r="A9" s="14" t="str">
        <f>VLOOKUP("&lt;Titel&gt;",Uebersetzungen!$B$3:$E$195,Uebersetzungen!$B$2+1,FALSE)</f>
        <v>Wohndichte der bewohnten Wohnungen (1) nach der Anzahl und Nationalität (2) der Haushaltsmitglieder, nach Kanton</v>
      </c>
      <c r="B9" s="5"/>
      <c r="C9" s="5"/>
      <c r="D9" s="5"/>
      <c r="E9" s="6"/>
      <c r="F9" s="6"/>
      <c r="G9" s="6"/>
      <c r="H9" s="6"/>
    </row>
    <row r="10" spans="1:8" s="7" customFormat="1" ht="15">
      <c r="A10" s="13"/>
      <c r="B10" s="5"/>
      <c r="C10" s="5"/>
      <c r="D10" s="5"/>
      <c r="E10" s="6"/>
      <c r="F10" s="6"/>
      <c r="G10" s="6"/>
      <c r="H10" s="6"/>
    </row>
    <row r="11" spans="1:8" s="7" customFormat="1" ht="15.75" thickBot="1">
      <c r="A11" s="5"/>
      <c r="B11" s="5"/>
      <c r="C11" s="5"/>
      <c r="D11" s="6"/>
      <c r="E11" s="6"/>
      <c r="F11" s="6"/>
      <c r="G11" s="6"/>
      <c r="H11" s="6"/>
    </row>
    <row r="12" spans="1:8" s="7" customFormat="1" ht="18">
      <c r="A12" s="5"/>
      <c r="B12" s="31">
        <v>2021</v>
      </c>
      <c r="C12" s="32"/>
      <c r="D12" s="32"/>
      <c r="E12" s="32"/>
      <c r="F12" s="32"/>
      <c r="G12" s="32"/>
      <c r="H12" s="33"/>
    </row>
    <row r="13" spans="1:8" s="7" customFormat="1" ht="12.75" customHeight="1">
      <c r="A13" s="5"/>
      <c r="B13" s="46" t="str">
        <f>VLOOKUP("&lt;SpaltenTitel_1&gt;",Uebersetzungen!$B$3:$E$195,Uebersetzungen!$B$2+1,FALSE)</f>
        <v>Bewohner pro Zimmer</v>
      </c>
      <c r="C13" s="37"/>
      <c r="D13" s="37"/>
      <c r="E13" s="37"/>
      <c r="F13" s="37"/>
      <c r="G13" s="38"/>
      <c r="H13" s="50" t="str">
        <f>VLOOKUP("&lt;SpaltenTitel_7&gt;",Uebersetzungen!$B$3:$E$195,Uebersetzungen!$B$2+1,FALSE)</f>
        <v>Anteil Personen, die keiner Wohnung zu-geordnet sind (in %)</v>
      </c>
    </row>
    <row r="14" spans="1:8">
      <c r="A14" s="25"/>
      <c r="B14" s="47" t="str">
        <f>VLOOKUP("&lt;SpaltenTitel_2&gt;",Uebersetzungen!$B$3:$E$195,Uebersetzungen!$B$2+1,FALSE)</f>
        <v>Total</v>
      </c>
      <c r="C14" s="40" t="str">
        <f>VLOOKUP("&lt;SpaltenTitel_3&gt;",Uebersetzungen!$B$3:$E$195,Uebersetzungen!$B$2+1,FALSE)</f>
        <v>Nationalität der Privathaushalte</v>
      </c>
      <c r="D14" s="41"/>
      <c r="E14" s="41"/>
      <c r="F14" s="41"/>
      <c r="G14" s="42"/>
      <c r="H14" s="51"/>
    </row>
    <row r="15" spans="1:8" ht="39" customHeight="1">
      <c r="A15" s="23"/>
      <c r="B15" s="48"/>
      <c r="C15" s="43" t="str">
        <f>VLOOKUP("&lt;SpaltenTitel_4&gt;",Uebersetzungen!$B$3:$E$195,Uebersetzungen!$B$2+1,FALSE)</f>
        <v>Schweizerischer Haushalt</v>
      </c>
      <c r="D15" s="44"/>
      <c r="E15" s="45" t="str">
        <f>VLOOKUP("&lt;SpaltenTitel_5&gt;",Uebersetzungen!$B$3:$E$195,Uebersetzungen!$B$2+1,FALSE)</f>
        <v>Schweizerisch-ausländischer Haushalt</v>
      </c>
      <c r="F15" s="36" t="str">
        <f>VLOOKUP("&lt;SpaltenTitel_6&gt;",Uebersetzungen!$B$3:$E$195,Uebersetzungen!$B$2+1,FALSE)</f>
        <v>Ausländischer Haushalt</v>
      </c>
      <c r="G15" s="39"/>
      <c r="H15" s="51"/>
    </row>
    <row r="16" spans="1:8" ht="39.75" customHeight="1" thickBot="1">
      <c r="A16" s="24"/>
      <c r="B16" s="49"/>
      <c r="C16" s="53" t="str">
        <f>VLOOKUP("&lt;SpaltenTitel_1.1&gt;",Uebersetzungen!$B$3:$E$195,Uebersetzungen!$B$2+1,FALSE)</f>
        <v>1 Person</v>
      </c>
      <c r="D16" s="54" t="str">
        <f>VLOOKUP("&lt;SpaltenTitel_1.2&gt;",Uebersetzungen!$B$3:$E$195,Uebersetzungen!$B$2+1,FALSE)</f>
        <v>2 oder mehr Personen</v>
      </c>
      <c r="E16" s="55" t="str">
        <f>VLOOKUP("&lt;SpaltenTitel_1.2&gt;",Uebersetzungen!$B$3:$E$195,Uebersetzungen!$B$2+1,FALSE)</f>
        <v>2 oder mehr Personen</v>
      </c>
      <c r="F16" s="53" t="str">
        <f>VLOOKUP("&lt;SpaltenTitel_1.1&gt;",Uebersetzungen!$B$3:$E$195,Uebersetzungen!$B$2+1,FALSE)</f>
        <v>1 Person</v>
      </c>
      <c r="G16" s="56" t="str">
        <f>VLOOKUP("&lt;SpaltenTitel_1.2&gt;",Uebersetzungen!$B$3:$E$195,Uebersetzungen!$B$2+1,FALSE)</f>
        <v>2 oder mehr Personen</v>
      </c>
      <c r="H16" s="52"/>
    </row>
    <row r="17" spans="1:8">
      <c r="A17" s="26" t="str">
        <f>VLOOKUP("&lt;Zeilentitel_1&gt;",Uebersetzungen!$B$3:$E$194,Uebersetzungen!$B$2+1,FALSE)</f>
        <v>Schweiz</v>
      </c>
      <c r="B17" s="72">
        <v>0.59</v>
      </c>
      <c r="C17" s="57">
        <v>0.32</v>
      </c>
      <c r="D17" s="58">
        <v>0.63</v>
      </c>
      <c r="E17" s="59">
        <v>0.81</v>
      </c>
      <c r="F17" s="60">
        <v>0.41</v>
      </c>
      <c r="G17" s="61">
        <v>0.85</v>
      </c>
      <c r="H17" s="73">
        <v>0.5</v>
      </c>
    </row>
    <row r="18" spans="1:8">
      <c r="A18" s="26" t="str">
        <f>VLOOKUP("&lt;Zeilentitel_2&gt;",Uebersetzungen!$B$3:$E$194,Uebersetzungen!$B$2+1,FALSE)</f>
        <v>Zürich</v>
      </c>
      <c r="B18" s="74">
        <v>0.61</v>
      </c>
      <c r="C18" s="62">
        <v>0.34</v>
      </c>
      <c r="D18" s="63">
        <v>0.65</v>
      </c>
      <c r="E18" s="64">
        <v>0.83</v>
      </c>
      <c r="F18" s="65">
        <v>0.44</v>
      </c>
      <c r="G18" s="66">
        <v>0.85</v>
      </c>
      <c r="H18" s="75">
        <v>0.3</v>
      </c>
    </row>
    <row r="19" spans="1:8">
      <c r="A19" s="26" t="str">
        <f>VLOOKUP("&lt;Zeilentitel_3&gt;",Uebersetzungen!$B$3:$E$194,Uebersetzungen!$B$2+1,FALSE)</f>
        <v>Bern</v>
      </c>
      <c r="B19" s="74">
        <v>0.56999999999999995</v>
      </c>
      <c r="C19" s="62">
        <v>0.32</v>
      </c>
      <c r="D19" s="63">
        <v>0.63</v>
      </c>
      <c r="E19" s="64">
        <v>0.82</v>
      </c>
      <c r="F19" s="65">
        <v>0.41</v>
      </c>
      <c r="G19" s="66">
        <v>0.87</v>
      </c>
      <c r="H19" s="75">
        <v>0.4</v>
      </c>
    </row>
    <row r="20" spans="1:8">
      <c r="A20" s="26" t="str">
        <f>VLOOKUP("&lt;Zeilentitel_4&gt;",Uebersetzungen!$B$3:$E$194,Uebersetzungen!$B$2+1,FALSE)</f>
        <v>Luzern</v>
      </c>
      <c r="B20" s="74">
        <v>0.57999999999999996</v>
      </c>
      <c r="C20" s="62">
        <v>0.32</v>
      </c>
      <c r="D20" s="63">
        <v>0.62</v>
      </c>
      <c r="E20" s="64">
        <v>0.79</v>
      </c>
      <c r="F20" s="65">
        <v>0.4</v>
      </c>
      <c r="G20" s="66">
        <v>0.83</v>
      </c>
      <c r="H20" s="75">
        <v>0.2</v>
      </c>
    </row>
    <row r="21" spans="1:8">
      <c r="A21" s="26" t="str">
        <f>VLOOKUP("&lt;Zeilentitel_5&gt;",Uebersetzungen!$B$3:$E$194,Uebersetzungen!$B$2+1,FALSE)</f>
        <v>Uri</v>
      </c>
      <c r="B21" s="74">
        <v>0.55000000000000004</v>
      </c>
      <c r="C21" s="62">
        <v>0.28999999999999998</v>
      </c>
      <c r="D21" s="63">
        <v>0.62</v>
      </c>
      <c r="E21" s="64">
        <v>0.75</v>
      </c>
      <c r="F21" s="65">
        <v>0.4</v>
      </c>
      <c r="G21" s="66">
        <v>0.81</v>
      </c>
      <c r="H21" s="75">
        <v>0.2</v>
      </c>
    </row>
    <row r="22" spans="1:8">
      <c r="A22" s="26" t="str">
        <f>VLOOKUP("&lt;Zeilentitel_6&gt;",Uebersetzungen!$B$3:$E$194,Uebersetzungen!$B$2+1,FALSE)</f>
        <v>Schwyz</v>
      </c>
      <c r="B22" s="74">
        <v>0.56999999999999995</v>
      </c>
      <c r="C22" s="62">
        <v>0.3</v>
      </c>
      <c r="D22" s="63">
        <v>0.62</v>
      </c>
      <c r="E22" s="64">
        <v>0.74</v>
      </c>
      <c r="F22" s="65">
        <v>0.37</v>
      </c>
      <c r="G22" s="66">
        <v>0.79</v>
      </c>
      <c r="H22" s="75">
        <v>0.3</v>
      </c>
    </row>
    <row r="23" spans="1:8">
      <c r="A23" s="26" t="str">
        <f>VLOOKUP("&lt;Zeilentitel_7&gt;",Uebersetzungen!$B$3:$E$194,Uebersetzungen!$B$2+1,FALSE)</f>
        <v>Obwalden</v>
      </c>
      <c r="B23" s="74">
        <v>0.56999999999999995</v>
      </c>
      <c r="C23" s="62">
        <v>0.3</v>
      </c>
      <c r="D23" s="63">
        <v>0.63</v>
      </c>
      <c r="E23" s="64">
        <v>0.76</v>
      </c>
      <c r="F23" s="65">
        <v>0.39</v>
      </c>
      <c r="G23" s="66">
        <v>0.82</v>
      </c>
      <c r="H23" s="75">
        <v>0.2</v>
      </c>
    </row>
    <row r="24" spans="1:8">
      <c r="A24" s="26" t="str">
        <f>VLOOKUP("&lt;Zeilentitel_8&gt;",Uebersetzungen!$B$3:$E$194,Uebersetzungen!$B$2+1,FALSE)</f>
        <v>Nidwalden</v>
      </c>
      <c r="B24" s="74">
        <v>0.56000000000000005</v>
      </c>
      <c r="C24" s="62">
        <v>0.31</v>
      </c>
      <c r="D24" s="63">
        <v>0.62</v>
      </c>
      <c r="E24" s="64">
        <v>0.74</v>
      </c>
      <c r="F24" s="65">
        <v>0.38</v>
      </c>
      <c r="G24" s="66">
        <v>0.78</v>
      </c>
      <c r="H24" s="75">
        <v>0.1</v>
      </c>
    </row>
    <row r="25" spans="1:8">
      <c r="A25" s="26" t="str">
        <f>VLOOKUP("&lt;Zeilentitel_9&gt;",Uebersetzungen!$B$3:$E$194,Uebersetzungen!$B$2+1,FALSE)</f>
        <v>Glarus</v>
      </c>
      <c r="B25" s="74">
        <v>0.53</v>
      </c>
      <c r="C25" s="62">
        <v>0.28000000000000003</v>
      </c>
      <c r="D25" s="63">
        <v>0.56999999999999995</v>
      </c>
      <c r="E25" s="64">
        <v>0.73</v>
      </c>
      <c r="F25" s="65">
        <v>0.39</v>
      </c>
      <c r="G25" s="66">
        <v>0.81</v>
      </c>
      <c r="H25" s="75">
        <v>0.2</v>
      </c>
    </row>
    <row r="26" spans="1:8">
      <c r="A26" s="26" t="str">
        <f>VLOOKUP("&lt;Zeilentitel_10&gt;",Uebersetzungen!$B$3:$E$194,Uebersetzungen!$B$2+1,FALSE)</f>
        <v>Zug</v>
      </c>
      <c r="B26" s="74">
        <v>0.6</v>
      </c>
      <c r="C26" s="62">
        <v>0.33</v>
      </c>
      <c r="D26" s="63">
        <v>0.64</v>
      </c>
      <c r="E26" s="64">
        <v>0.78</v>
      </c>
      <c r="F26" s="65">
        <v>0.4</v>
      </c>
      <c r="G26" s="66">
        <v>0.79</v>
      </c>
      <c r="H26" s="75">
        <v>0.8</v>
      </c>
    </row>
    <row r="27" spans="1:8">
      <c r="A27" s="26" t="str">
        <f>VLOOKUP("&lt;Zeilentitel_11&gt;",Uebersetzungen!$B$3:$E$194,Uebersetzungen!$B$2+1,FALSE)</f>
        <v>Freiburg</v>
      </c>
      <c r="B27" s="74">
        <v>0.61</v>
      </c>
      <c r="C27" s="62">
        <v>0.32</v>
      </c>
      <c r="D27" s="63">
        <v>0.65</v>
      </c>
      <c r="E27" s="64">
        <v>0.81</v>
      </c>
      <c r="F27" s="65">
        <v>0.43</v>
      </c>
      <c r="G27" s="66">
        <v>0.9</v>
      </c>
      <c r="H27" s="75">
        <v>0.2</v>
      </c>
    </row>
    <row r="28" spans="1:8">
      <c r="A28" s="26" t="str">
        <f>VLOOKUP("&lt;Zeilentitel_12&gt;",Uebersetzungen!$B$3:$E$194,Uebersetzungen!$B$2+1,FALSE)</f>
        <v>Solothurn</v>
      </c>
      <c r="B28" s="74">
        <v>0.54</v>
      </c>
      <c r="C28" s="62">
        <v>0.28999999999999998</v>
      </c>
      <c r="D28" s="63">
        <v>0.57999999999999996</v>
      </c>
      <c r="E28" s="64">
        <v>0.76</v>
      </c>
      <c r="F28" s="65">
        <v>0.38</v>
      </c>
      <c r="G28" s="66">
        <v>0.84</v>
      </c>
      <c r="H28" s="75">
        <v>0.5</v>
      </c>
    </row>
    <row r="29" spans="1:8">
      <c r="A29" s="26" t="str">
        <f>VLOOKUP("&lt;Zeilentitel_13&gt;",Uebersetzungen!$B$3:$E$194,Uebersetzungen!$B$2+1,FALSE)</f>
        <v>Basel-Stadt</v>
      </c>
      <c r="B29" s="74">
        <v>0.63</v>
      </c>
      <c r="C29" s="62">
        <v>0.38</v>
      </c>
      <c r="D29" s="63">
        <v>0.66</v>
      </c>
      <c r="E29" s="64">
        <v>0.9</v>
      </c>
      <c r="F29" s="65">
        <v>0.46</v>
      </c>
      <c r="G29" s="66">
        <v>0.89</v>
      </c>
      <c r="H29" s="75">
        <v>0.5</v>
      </c>
    </row>
    <row r="30" spans="1:8">
      <c r="A30" s="26" t="str">
        <f>VLOOKUP("&lt;Zeilentitel_14&gt;",Uebersetzungen!$B$3:$E$194,Uebersetzungen!$B$2+1,FALSE)</f>
        <v>Basel-Landschaft</v>
      </c>
      <c r="B30" s="74">
        <v>0.56000000000000005</v>
      </c>
      <c r="C30" s="62">
        <v>0.3</v>
      </c>
      <c r="D30" s="63">
        <v>0.6</v>
      </c>
      <c r="E30" s="64">
        <v>0.76</v>
      </c>
      <c r="F30" s="65">
        <v>0.38</v>
      </c>
      <c r="G30" s="66">
        <v>0.82</v>
      </c>
      <c r="H30" s="75">
        <v>0.2</v>
      </c>
    </row>
    <row r="31" spans="1:8">
      <c r="A31" s="26" t="str">
        <f>VLOOKUP("&lt;Zeilentitel_15&gt;",Uebersetzungen!$B$3:$E$194,Uebersetzungen!$B$2+1,FALSE)</f>
        <v>Schaffhausen</v>
      </c>
      <c r="B31" s="74">
        <v>0.54</v>
      </c>
      <c r="C31" s="62">
        <v>0.3</v>
      </c>
      <c r="D31" s="63">
        <v>0.57999999999999996</v>
      </c>
      <c r="E31" s="64">
        <v>0.74</v>
      </c>
      <c r="F31" s="65">
        <v>0.36</v>
      </c>
      <c r="G31" s="66">
        <v>0.8</v>
      </c>
      <c r="H31" s="75">
        <v>0.5</v>
      </c>
    </row>
    <row r="32" spans="1:8">
      <c r="A32" s="26" t="str">
        <f>VLOOKUP("&lt;Zeilentitel_16&gt;",Uebersetzungen!$B$3:$E$194,Uebersetzungen!$B$2+1,FALSE)</f>
        <v>Appenzell Ausserrhoden</v>
      </c>
      <c r="B32" s="74">
        <v>0.52</v>
      </c>
      <c r="C32" s="62">
        <v>0.28000000000000003</v>
      </c>
      <c r="D32" s="63">
        <v>0.56999999999999995</v>
      </c>
      <c r="E32" s="64">
        <v>0.7</v>
      </c>
      <c r="F32" s="65">
        <v>0.35</v>
      </c>
      <c r="G32" s="66">
        <v>0.76</v>
      </c>
      <c r="H32" s="75">
        <v>0.1</v>
      </c>
    </row>
    <row r="33" spans="1:8">
      <c r="A33" s="26" t="str">
        <f>VLOOKUP("&lt;Zeilentitel_17&gt;",Uebersetzungen!$B$3:$E$194,Uebersetzungen!$B$2+1,FALSE)</f>
        <v>Appenzell Innerrhoden</v>
      </c>
      <c r="B33" s="74">
        <v>0.5</v>
      </c>
      <c r="C33" s="62">
        <v>0.26</v>
      </c>
      <c r="D33" s="63">
        <v>0.55000000000000004</v>
      </c>
      <c r="E33" s="64">
        <v>0.68</v>
      </c>
      <c r="F33" s="65">
        <v>0.38</v>
      </c>
      <c r="G33" s="66">
        <v>0.75</v>
      </c>
      <c r="H33" s="75">
        <v>0.2</v>
      </c>
    </row>
    <row r="34" spans="1:8">
      <c r="A34" s="26" t="str">
        <f>VLOOKUP("&lt;Zeilentitel_18&gt;",Uebersetzungen!$B$3:$E$194,Uebersetzungen!$B$2+1,FALSE)</f>
        <v>St. Gallen</v>
      </c>
      <c r="B34" s="74">
        <v>0.55000000000000004</v>
      </c>
      <c r="C34" s="62">
        <v>0.3</v>
      </c>
      <c r="D34" s="63">
        <v>0.59</v>
      </c>
      <c r="E34" s="64">
        <v>0.75</v>
      </c>
      <c r="F34" s="65">
        <v>0.38</v>
      </c>
      <c r="G34" s="66">
        <v>0.82</v>
      </c>
      <c r="H34" s="75">
        <v>0.2</v>
      </c>
    </row>
    <row r="35" spans="1:8">
      <c r="A35" s="85" t="str">
        <f>VLOOKUP("&lt;Zeilentitel_19&gt;",Uebersetzungen!$B$3:$E$194,Uebersetzungen!$B$2+1,FALSE)</f>
        <v>Graubünden</v>
      </c>
      <c r="B35" s="76">
        <v>0.56000000000000005</v>
      </c>
      <c r="C35" s="67">
        <v>0.31</v>
      </c>
      <c r="D35" s="68">
        <v>0.62</v>
      </c>
      <c r="E35" s="69">
        <v>0.75</v>
      </c>
      <c r="F35" s="70">
        <v>0.43</v>
      </c>
      <c r="G35" s="71">
        <v>0.84</v>
      </c>
      <c r="H35" s="77">
        <v>0.7</v>
      </c>
    </row>
    <row r="36" spans="1:8">
      <c r="A36" s="26" t="str">
        <f>VLOOKUP("&lt;Zeilentitel_20&gt;",Uebersetzungen!$B$3:$E$194,Uebersetzungen!$B$2+1,FALSE)</f>
        <v>Aargau</v>
      </c>
      <c r="B36" s="74">
        <v>0.56000000000000005</v>
      </c>
      <c r="C36" s="62">
        <v>0.3</v>
      </c>
      <c r="D36" s="63">
        <v>0.59</v>
      </c>
      <c r="E36" s="64">
        <v>0.77</v>
      </c>
      <c r="F36" s="65">
        <v>0.38</v>
      </c>
      <c r="G36" s="66">
        <v>0.83</v>
      </c>
      <c r="H36" s="75">
        <v>0.3</v>
      </c>
    </row>
    <row r="37" spans="1:8">
      <c r="A37" s="26" t="str">
        <f>VLOOKUP("&lt;Zeilentitel_21&gt;",Uebersetzungen!$B$3:$E$194,Uebersetzungen!$B$2+1,FALSE)</f>
        <v>Thurgau</v>
      </c>
      <c r="B37" s="74">
        <v>0.54</v>
      </c>
      <c r="C37" s="62">
        <v>0.28999999999999998</v>
      </c>
      <c r="D37" s="63">
        <v>0.57999999999999996</v>
      </c>
      <c r="E37" s="64">
        <v>0.73</v>
      </c>
      <c r="F37" s="65">
        <v>0.36</v>
      </c>
      <c r="G37" s="66">
        <v>0.78</v>
      </c>
      <c r="H37" s="75">
        <v>0.2</v>
      </c>
    </row>
    <row r="38" spans="1:8">
      <c r="A38" s="26" t="str">
        <f>VLOOKUP("&lt;Zeilentitel_22&gt;",Uebersetzungen!$B$3:$E$194,Uebersetzungen!$B$2+1,FALSE)</f>
        <v>Tessin</v>
      </c>
      <c r="B38" s="74">
        <v>0.57999999999999996</v>
      </c>
      <c r="C38" s="62">
        <v>0.31</v>
      </c>
      <c r="D38" s="63">
        <v>0.66</v>
      </c>
      <c r="E38" s="64">
        <v>0.79</v>
      </c>
      <c r="F38" s="65">
        <v>0.39</v>
      </c>
      <c r="G38" s="66">
        <v>0.8</v>
      </c>
      <c r="H38" s="75">
        <v>0.4</v>
      </c>
    </row>
    <row r="39" spans="1:8">
      <c r="A39" s="26" t="str">
        <f>VLOOKUP("&lt;Zeilentitel_23&gt;",Uebersetzungen!$B$3:$E$194,Uebersetzungen!$B$2+1,FALSE)</f>
        <v>Waadt</v>
      </c>
      <c r="B39" s="74">
        <v>0.63</v>
      </c>
      <c r="C39" s="62">
        <v>0.35</v>
      </c>
      <c r="D39" s="63">
        <v>0.66</v>
      </c>
      <c r="E39" s="64">
        <v>0.83</v>
      </c>
      <c r="F39" s="65">
        <v>0.45</v>
      </c>
      <c r="G39" s="66">
        <v>0.87</v>
      </c>
      <c r="H39" s="75">
        <v>0.3</v>
      </c>
    </row>
    <row r="40" spans="1:8">
      <c r="A40" s="26" t="str">
        <f>VLOOKUP("&lt;Zeilentitel_24&gt;",Uebersetzungen!$B$3:$E$194,Uebersetzungen!$B$2+1,FALSE)</f>
        <v>Wallis</v>
      </c>
      <c r="B40" s="74">
        <v>0.59</v>
      </c>
      <c r="C40" s="62">
        <v>0.31</v>
      </c>
      <c r="D40" s="63">
        <v>0.66</v>
      </c>
      <c r="E40" s="64">
        <v>0.81</v>
      </c>
      <c r="F40" s="65">
        <v>0.41</v>
      </c>
      <c r="G40" s="66">
        <v>0.86</v>
      </c>
      <c r="H40" s="75">
        <v>0.7</v>
      </c>
    </row>
    <row r="41" spans="1:8">
      <c r="A41" s="26" t="str">
        <f>VLOOKUP("&lt;Zeilentitel_25&gt;",Uebersetzungen!$B$3:$E$194,Uebersetzungen!$B$2+1,FALSE)</f>
        <v>Neuenburg</v>
      </c>
      <c r="B41" s="74">
        <v>0.56999999999999995</v>
      </c>
      <c r="C41" s="62">
        <v>0.32</v>
      </c>
      <c r="D41" s="63">
        <v>0.64</v>
      </c>
      <c r="E41" s="64">
        <v>0.78</v>
      </c>
      <c r="F41" s="65">
        <v>0.39</v>
      </c>
      <c r="G41" s="66">
        <v>0.83</v>
      </c>
      <c r="H41" s="75">
        <v>0.3</v>
      </c>
    </row>
    <row r="42" spans="1:8">
      <c r="A42" s="26" t="str">
        <f>VLOOKUP("&lt;Zeilentitel_26&gt;",Uebersetzungen!$B$3:$E$194,Uebersetzungen!$B$2+1,FALSE)</f>
        <v>Genf</v>
      </c>
      <c r="B42" s="74">
        <v>0.74</v>
      </c>
      <c r="C42" s="62">
        <v>0.39</v>
      </c>
      <c r="D42" s="63">
        <v>0.76</v>
      </c>
      <c r="E42" s="64">
        <v>1.01</v>
      </c>
      <c r="F42" s="65">
        <v>0.47</v>
      </c>
      <c r="G42" s="66">
        <v>0.96</v>
      </c>
      <c r="H42" s="75">
        <v>2.8</v>
      </c>
    </row>
    <row r="43" spans="1:8" ht="13.5" thickBot="1">
      <c r="A43" s="27" t="str">
        <f>VLOOKUP("&lt;Zeilentitel_27&gt;",Uebersetzungen!$B$3:$E$194,Uebersetzungen!$B$2+1,FALSE)</f>
        <v>Jura</v>
      </c>
      <c r="B43" s="78">
        <v>0.52</v>
      </c>
      <c r="C43" s="79">
        <v>0.28000000000000003</v>
      </c>
      <c r="D43" s="80">
        <v>0.6</v>
      </c>
      <c r="E43" s="81">
        <v>0.72</v>
      </c>
      <c r="F43" s="82">
        <v>0.34</v>
      </c>
      <c r="G43" s="83">
        <v>0.8</v>
      </c>
      <c r="H43" s="84">
        <v>0.3</v>
      </c>
    </row>
    <row r="44" spans="1:8">
      <c r="A44" s="9"/>
      <c r="B44" s="8"/>
      <c r="C44" s="8"/>
      <c r="D44" s="10"/>
      <c r="E44" s="11"/>
      <c r="F44" s="12"/>
      <c r="G44" s="11"/>
      <c r="H44" s="11"/>
    </row>
    <row r="45" spans="1:8" ht="25.5" customHeight="1">
      <c r="A45" s="30" t="str">
        <f>VLOOKUP("&lt;Legende_1&gt;",Uebersetzungen!$B$3:$E$194,Uebersetzungen!$B$2+1,FALSE)</f>
        <v>(1) Bewohnte Wohnungen: Wohnungen denen eindeutig mindestens eine Person zugeordnet werden konnten. Es werden sämtliche Personen in Privathaushalten berücksichtigt, die in einer Gemeinde gemeldet sind, unabhängig vom Meldeverhältnis.</v>
      </c>
      <c r="B45" s="30"/>
      <c r="C45" s="30"/>
      <c r="D45" s="30"/>
      <c r="E45" s="30"/>
      <c r="F45" s="30"/>
      <c r="G45" s="30"/>
      <c r="H45" s="30"/>
    </row>
    <row r="46" spans="1:8" ht="25.5" customHeight="1">
      <c r="A46" s="30" t="str">
        <f>VLOOKUP("&lt;Legende_2&gt;",Uebersetzungen!$B$3:$E$194,Uebersetzungen!$B$2+1,FALSE)</f>
        <v>(2) Schweizerischer Haushalt: alle Mitglieder Schweizer(innen) / schweizerisch-ausländischer Haushalt: mindestens ein(e) Schweizer(in) und ein(e) Ausländer(in) / ausländischer Haushalt: alle Mitglieder Ausländer(innen)</v>
      </c>
      <c r="B46" s="30"/>
      <c r="C46" s="30"/>
      <c r="D46" s="30"/>
      <c r="E46" s="30"/>
      <c r="F46" s="30"/>
      <c r="G46" s="30"/>
      <c r="H46" s="30"/>
    </row>
    <row r="48" spans="1:8">
      <c r="A48" s="1" t="str">
        <f>VLOOKUP("&lt;quelle_1&gt;",Uebersetzungen!$B$3:$E$194,Uebersetzungen!$B$2+1,FALSE)</f>
        <v>Quelle: BFS (Gebäude- und Wohnungsstatistik)</v>
      </c>
    </row>
    <row r="49" spans="1:1">
      <c r="A49" s="1" t="str">
        <f>VLOOKUP("&lt;aktualisierung&gt;",Uebersetzungen!$B$3:$E$194,Uebersetzungen!$B$2+1,FALSE)</f>
        <v>Letztmals aktualisiert am: 18.03.2024</v>
      </c>
    </row>
  </sheetData>
  <sheetProtection sheet="1" objects="1" scenarios="1"/>
  <mergeCells count="10">
    <mergeCell ref="A45:H45"/>
    <mergeCell ref="A7:B7"/>
    <mergeCell ref="F15:G15"/>
    <mergeCell ref="A46:H46"/>
    <mergeCell ref="B12:H12"/>
    <mergeCell ref="B14:B16"/>
    <mergeCell ref="C15:D15"/>
    <mergeCell ref="B13:G13"/>
    <mergeCell ref="C14:G14"/>
    <mergeCell ref="H13:H16"/>
  </mergeCells>
  <pageMargins left="0.7" right="0.7" top="0.78740157499999996" bottom="0.78740157499999996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809625</xdr:colOff>
                    <xdr:row>1</xdr:row>
                    <xdr:rowOff>114300</xdr:rowOff>
                  </from>
                  <to>
                    <xdr:col>5</xdr:col>
                    <xdr:colOff>885825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809625</xdr:colOff>
                    <xdr:row>2</xdr:row>
                    <xdr:rowOff>95250</xdr:rowOff>
                  </from>
                  <to>
                    <xdr:col>6</xdr:col>
                    <xdr:colOff>352425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809625</xdr:colOff>
                    <xdr:row>3</xdr:row>
                    <xdr:rowOff>57150</xdr:rowOff>
                  </from>
                  <to>
                    <xdr:col>5</xdr:col>
                    <xdr:colOff>885825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baseColWidth="10" defaultColWidth="11.42578125" defaultRowHeight="12.75"/>
  <cols>
    <col min="1" max="1" width="31.85546875" style="1" customWidth="1"/>
    <col min="2" max="4" width="13.85546875" style="1" customWidth="1"/>
    <col min="5" max="5" width="16.28515625" style="1" customWidth="1"/>
    <col min="6" max="8" width="13.85546875" style="1" customWidth="1"/>
    <col min="9" max="16384" width="11.42578125" style="1"/>
  </cols>
  <sheetData>
    <row r="1" spans="1:8" s="2" customFormat="1"/>
    <row r="2" spans="1:8" s="2" customFormat="1" ht="15.75">
      <c r="B2" s="3"/>
      <c r="C2" s="3"/>
      <c r="D2" s="1"/>
    </row>
    <row r="3" spans="1:8" s="2" customFormat="1" ht="15.75">
      <c r="B3" s="3"/>
      <c r="C3" s="3"/>
      <c r="D3" s="1"/>
    </row>
    <row r="4" spans="1:8" s="2" customFormat="1" ht="15.75">
      <c r="B4" s="3"/>
      <c r="C4" s="3"/>
      <c r="D4" s="1"/>
    </row>
    <row r="5" spans="1:8" s="2" customFormat="1"/>
    <row r="6" spans="1:8" s="2" customFormat="1"/>
    <row r="7" spans="1:8" s="2" customFormat="1" ht="15.75" customHeight="1">
      <c r="A7" s="34" t="str">
        <f>VLOOKUP("&lt;Fachbereich&gt;",Uebersetzungen!$B$3:$E$195,Uebersetzungen!$B$2+1,FALSE)</f>
        <v>Daten &amp; Statistik</v>
      </c>
      <c r="B7" s="34"/>
      <c r="C7" s="29"/>
      <c r="D7" s="4"/>
      <c r="E7" s="4"/>
      <c r="F7" s="4"/>
      <c r="G7" s="4"/>
    </row>
    <row r="8" spans="1:8" s="2" customFormat="1"/>
    <row r="9" spans="1:8" s="7" customFormat="1" ht="18">
      <c r="A9" s="14" t="str">
        <f>VLOOKUP("&lt;Titel&gt;",Uebersetzungen!$B$3:$E$195,Uebersetzungen!$B$2+1,FALSE)</f>
        <v>Wohndichte der bewohnten Wohnungen (1) nach der Anzahl und Nationalität (2) der Haushaltsmitglieder, nach Kanton</v>
      </c>
      <c r="B9" s="5"/>
      <c r="C9" s="5"/>
      <c r="D9" s="5"/>
      <c r="E9" s="6"/>
      <c r="F9" s="6"/>
      <c r="G9" s="6"/>
      <c r="H9" s="6"/>
    </row>
    <row r="10" spans="1:8" s="7" customFormat="1" ht="15">
      <c r="A10" s="13"/>
      <c r="B10" s="5"/>
      <c r="C10" s="5"/>
      <c r="D10" s="5"/>
      <c r="E10" s="6"/>
      <c r="F10" s="6"/>
      <c r="G10" s="6"/>
      <c r="H10" s="6"/>
    </row>
    <row r="11" spans="1:8" s="7" customFormat="1" ht="15.75" thickBot="1">
      <c r="A11" s="5"/>
      <c r="B11" s="5"/>
      <c r="C11" s="5"/>
      <c r="D11" s="6"/>
      <c r="E11" s="6"/>
      <c r="F11" s="6"/>
      <c r="G11" s="6"/>
      <c r="H11" s="6"/>
    </row>
    <row r="12" spans="1:8" s="7" customFormat="1" ht="18">
      <c r="A12" s="5"/>
      <c r="B12" s="31">
        <v>2020</v>
      </c>
      <c r="C12" s="32"/>
      <c r="D12" s="32"/>
      <c r="E12" s="32"/>
      <c r="F12" s="32"/>
      <c r="G12" s="32"/>
      <c r="H12" s="33"/>
    </row>
    <row r="13" spans="1:8" s="7" customFormat="1" ht="12.75" customHeight="1">
      <c r="A13" s="5"/>
      <c r="B13" s="46" t="str">
        <f>VLOOKUP("&lt;SpaltenTitel_1&gt;",Uebersetzungen!$B$3:$E$195,Uebersetzungen!$B$2+1,FALSE)</f>
        <v>Bewohner pro Zimmer</v>
      </c>
      <c r="C13" s="37"/>
      <c r="D13" s="37"/>
      <c r="E13" s="37"/>
      <c r="F13" s="37"/>
      <c r="G13" s="38"/>
      <c r="H13" s="50" t="str">
        <f>VLOOKUP("&lt;SpaltenTitel_7&gt;",Uebersetzungen!$B$3:$E$195,Uebersetzungen!$B$2+1,FALSE)</f>
        <v>Anteil Personen, die keiner Wohnung zu-geordnet sind (in %)</v>
      </c>
    </row>
    <row r="14" spans="1:8">
      <c r="A14" s="25"/>
      <c r="B14" s="47" t="str">
        <f>VLOOKUP("&lt;SpaltenTitel_2&gt;",Uebersetzungen!$B$3:$E$195,Uebersetzungen!$B$2+1,FALSE)</f>
        <v>Total</v>
      </c>
      <c r="C14" s="40" t="str">
        <f>VLOOKUP("&lt;SpaltenTitel_3&gt;",Uebersetzungen!$B$3:$E$195,Uebersetzungen!$B$2+1,FALSE)</f>
        <v>Nationalität der Privathaushalte</v>
      </c>
      <c r="D14" s="41"/>
      <c r="E14" s="41"/>
      <c r="F14" s="41"/>
      <c r="G14" s="42"/>
      <c r="H14" s="51"/>
    </row>
    <row r="15" spans="1:8" ht="39" customHeight="1">
      <c r="A15" s="23"/>
      <c r="B15" s="48"/>
      <c r="C15" s="43" t="str">
        <f>VLOOKUP("&lt;SpaltenTitel_4&gt;",Uebersetzungen!$B$3:$E$195,Uebersetzungen!$B$2+1,FALSE)</f>
        <v>Schweizerischer Haushalt</v>
      </c>
      <c r="D15" s="44"/>
      <c r="E15" s="45" t="str">
        <f>VLOOKUP("&lt;SpaltenTitel_5&gt;",Uebersetzungen!$B$3:$E$195,Uebersetzungen!$B$2+1,FALSE)</f>
        <v>Schweizerisch-ausländischer Haushalt</v>
      </c>
      <c r="F15" s="36" t="str">
        <f>VLOOKUP("&lt;SpaltenTitel_6&gt;",Uebersetzungen!$B$3:$E$195,Uebersetzungen!$B$2+1,FALSE)</f>
        <v>Ausländischer Haushalt</v>
      </c>
      <c r="G15" s="39"/>
      <c r="H15" s="51"/>
    </row>
    <row r="16" spans="1:8" ht="39.75" customHeight="1" thickBot="1">
      <c r="A16" s="24"/>
      <c r="B16" s="49"/>
      <c r="C16" s="53" t="str">
        <f>VLOOKUP("&lt;SpaltenTitel_1.1&gt;",Uebersetzungen!$B$3:$E$195,Uebersetzungen!$B$2+1,FALSE)</f>
        <v>1 Person</v>
      </c>
      <c r="D16" s="54" t="str">
        <f>VLOOKUP("&lt;SpaltenTitel_1.2&gt;",Uebersetzungen!$B$3:$E$195,Uebersetzungen!$B$2+1,FALSE)</f>
        <v>2 oder mehr Personen</v>
      </c>
      <c r="E16" s="55" t="str">
        <f>VLOOKUP("&lt;SpaltenTitel_1.2&gt;",Uebersetzungen!$B$3:$E$195,Uebersetzungen!$B$2+1,FALSE)</f>
        <v>2 oder mehr Personen</v>
      </c>
      <c r="F16" s="53" t="str">
        <f>VLOOKUP("&lt;SpaltenTitel_1.1&gt;",Uebersetzungen!$B$3:$E$195,Uebersetzungen!$B$2+1,FALSE)</f>
        <v>1 Person</v>
      </c>
      <c r="G16" s="56" t="str">
        <f>VLOOKUP("&lt;SpaltenTitel_1.2&gt;",Uebersetzungen!$B$3:$E$195,Uebersetzungen!$B$2+1,FALSE)</f>
        <v>2 oder mehr Personen</v>
      </c>
      <c r="H16" s="52"/>
    </row>
    <row r="17" spans="1:8">
      <c r="A17" s="26" t="str">
        <f>VLOOKUP("&lt;Zeilentitel_1&gt;",Uebersetzungen!$B$3:$E$194,Uebersetzungen!$B$2+1,FALSE)</f>
        <v>Schweiz</v>
      </c>
      <c r="B17" s="72">
        <v>0.59</v>
      </c>
      <c r="C17" s="57">
        <v>0.32</v>
      </c>
      <c r="D17" s="58">
        <v>0.63</v>
      </c>
      <c r="E17" s="59">
        <v>0.82</v>
      </c>
      <c r="F17" s="60">
        <v>0.41</v>
      </c>
      <c r="G17" s="61">
        <v>0.85</v>
      </c>
      <c r="H17" s="73" t="s">
        <v>176</v>
      </c>
    </row>
    <row r="18" spans="1:8">
      <c r="A18" s="26" t="str">
        <f>VLOOKUP("&lt;Zeilentitel_2&gt;",Uebersetzungen!$B$3:$E$194,Uebersetzungen!$B$2+1,FALSE)</f>
        <v>Zürich</v>
      </c>
      <c r="B18" s="74">
        <v>0.61</v>
      </c>
      <c r="C18" s="62">
        <v>0.34</v>
      </c>
      <c r="D18" s="63">
        <v>0.65</v>
      </c>
      <c r="E18" s="64">
        <v>0.83</v>
      </c>
      <c r="F18" s="65">
        <v>0.44</v>
      </c>
      <c r="G18" s="66">
        <v>0.85</v>
      </c>
      <c r="H18" s="75" t="s">
        <v>177</v>
      </c>
    </row>
    <row r="19" spans="1:8">
      <c r="A19" s="26" t="str">
        <f>VLOOKUP("&lt;Zeilentitel_3&gt;",Uebersetzungen!$B$3:$E$194,Uebersetzungen!$B$2+1,FALSE)</f>
        <v>Bern</v>
      </c>
      <c r="B19" s="74">
        <v>0.56999999999999995</v>
      </c>
      <c r="C19" s="62">
        <v>0.32</v>
      </c>
      <c r="D19" s="63">
        <v>0.63</v>
      </c>
      <c r="E19" s="64">
        <v>0.82</v>
      </c>
      <c r="F19" s="65">
        <v>0.41</v>
      </c>
      <c r="G19" s="66">
        <v>0.87</v>
      </c>
      <c r="H19" s="75" t="s">
        <v>178</v>
      </c>
    </row>
    <row r="20" spans="1:8">
      <c r="A20" s="26" t="str">
        <f>VLOOKUP("&lt;Zeilentitel_4&gt;",Uebersetzungen!$B$3:$E$194,Uebersetzungen!$B$2+1,FALSE)</f>
        <v>Luzern</v>
      </c>
      <c r="B20" s="74">
        <v>0.57999999999999996</v>
      </c>
      <c r="C20" s="62">
        <v>0.32</v>
      </c>
      <c r="D20" s="63">
        <v>0.62</v>
      </c>
      <c r="E20" s="64">
        <v>0.79</v>
      </c>
      <c r="F20" s="65">
        <v>0.4</v>
      </c>
      <c r="G20" s="66">
        <v>0.84</v>
      </c>
      <c r="H20" s="75" t="s">
        <v>177</v>
      </c>
    </row>
    <row r="21" spans="1:8">
      <c r="A21" s="26" t="str">
        <f>VLOOKUP("&lt;Zeilentitel_5&gt;",Uebersetzungen!$B$3:$E$194,Uebersetzungen!$B$2+1,FALSE)</f>
        <v>Uri</v>
      </c>
      <c r="B21" s="74">
        <v>0.55000000000000004</v>
      </c>
      <c r="C21" s="62">
        <v>0.28999999999999998</v>
      </c>
      <c r="D21" s="63">
        <v>0.62</v>
      </c>
      <c r="E21" s="64">
        <v>0.76</v>
      </c>
      <c r="F21" s="65">
        <v>0.38</v>
      </c>
      <c r="G21" s="66">
        <v>0.82</v>
      </c>
      <c r="H21" s="75" t="s">
        <v>179</v>
      </c>
    </row>
    <row r="22" spans="1:8">
      <c r="A22" s="26" t="str">
        <f>VLOOKUP("&lt;Zeilentitel_6&gt;",Uebersetzungen!$B$3:$E$194,Uebersetzungen!$B$2+1,FALSE)</f>
        <v>Schwyz</v>
      </c>
      <c r="B22" s="74">
        <v>0.56999999999999995</v>
      </c>
      <c r="C22" s="62">
        <v>0.3</v>
      </c>
      <c r="D22" s="63">
        <v>0.62</v>
      </c>
      <c r="E22" s="64">
        <v>0.74</v>
      </c>
      <c r="F22" s="65">
        <v>0.37</v>
      </c>
      <c r="G22" s="66">
        <v>0.79</v>
      </c>
      <c r="H22" s="75" t="s">
        <v>177</v>
      </c>
    </row>
    <row r="23" spans="1:8">
      <c r="A23" s="26" t="str">
        <f>VLOOKUP("&lt;Zeilentitel_7&gt;",Uebersetzungen!$B$3:$E$194,Uebersetzungen!$B$2+1,FALSE)</f>
        <v>Obwalden</v>
      </c>
      <c r="B23" s="74">
        <v>0.56999999999999995</v>
      </c>
      <c r="C23" s="62">
        <v>0.3</v>
      </c>
      <c r="D23" s="63">
        <v>0.63</v>
      </c>
      <c r="E23" s="64">
        <v>0.76</v>
      </c>
      <c r="F23" s="65">
        <v>0.4</v>
      </c>
      <c r="G23" s="66">
        <v>0.83</v>
      </c>
      <c r="H23" s="75" t="s">
        <v>179</v>
      </c>
    </row>
    <row r="24" spans="1:8">
      <c r="A24" s="26" t="str">
        <f>VLOOKUP("&lt;Zeilentitel_8&gt;",Uebersetzungen!$B$3:$E$194,Uebersetzungen!$B$2+1,FALSE)</f>
        <v>Nidwalden</v>
      </c>
      <c r="B24" s="74">
        <v>0.56999999999999995</v>
      </c>
      <c r="C24" s="62">
        <v>0.31</v>
      </c>
      <c r="D24" s="63">
        <v>0.63</v>
      </c>
      <c r="E24" s="64">
        <v>0.75</v>
      </c>
      <c r="F24" s="65">
        <v>0.38</v>
      </c>
      <c r="G24" s="66">
        <v>0.79</v>
      </c>
      <c r="H24" s="75" t="s">
        <v>180</v>
      </c>
    </row>
    <row r="25" spans="1:8">
      <c r="A25" s="26" t="str">
        <f>VLOOKUP("&lt;Zeilentitel_9&gt;",Uebersetzungen!$B$3:$E$194,Uebersetzungen!$B$2+1,FALSE)</f>
        <v>Glarus</v>
      </c>
      <c r="B25" s="74">
        <v>0.53</v>
      </c>
      <c r="C25" s="62">
        <v>0.28000000000000003</v>
      </c>
      <c r="D25" s="63">
        <v>0.56999999999999995</v>
      </c>
      <c r="E25" s="64">
        <v>0.72</v>
      </c>
      <c r="F25" s="65">
        <v>0.38</v>
      </c>
      <c r="G25" s="66">
        <v>0.82</v>
      </c>
      <c r="H25" s="75" t="s">
        <v>179</v>
      </c>
    </row>
    <row r="26" spans="1:8">
      <c r="A26" s="26" t="str">
        <f>VLOOKUP("&lt;Zeilentitel_10&gt;",Uebersetzungen!$B$3:$E$194,Uebersetzungen!$B$2+1,FALSE)</f>
        <v>Zug</v>
      </c>
      <c r="B26" s="74">
        <v>0.6</v>
      </c>
      <c r="C26" s="62">
        <v>0.33</v>
      </c>
      <c r="D26" s="63">
        <v>0.64</v>
      </c>
      <c r="E26" s="64">
        <v>0.78</v>
      </c>
      <c r="F26" s="65">
        <v>0.4</v>
      </c>
      <c r="G26" s="66">
        <v>0.79</v>
      </c>
      <c r="H26" s="75" t="s">
        <v>181</v>
      </c>
    </row>
    <row r="27" spans="1:8">
      <c r="A27" s="26" t="str">
        <f>VLOOKUP("&lt;Zeilentitel_11&gt;",Uebersetzungen!$B$3:$E$194,Uebersetzungen!$B$2+1,FALSE)</f>
        <v>Freiburg</v>
      </c>
      <c r="B27" s="74">
        <v>0.61</v>
      </c>
      <c r="C27" s="62">
        <v>0.32</v>
      </c>
      <c r="D27" s="63">
        <v>0.65</v>
      </c>
      <c r="E27" s="64">
        <v>0.81</v>
      </c>
      <c r="F27" s="65">
        <v>0.43</v>
      </c>
      <c r="G27" s="66">
        <v>0.9</v>
      </c>
      <c r="H27" s="75" t="s">
        <v>179</v>
      </c>
    </row>
    <row r="28" spans="1:8">
      <c r="A28" s="26" t="str">
        <f>VLOOKUP("&lt;Zeilentitel_12&gt;",Uebersetzungen!$B$3:$E$194,Uebersetzungen!$B$2+1,FALSE)</f>
        <v>Solothurn</v>
      </c>
      <c r="B28" s="74">
        <v>0.55000000000000004</v>
      </c>
      <c r="C28" s="62">
        <v>0.28999999999999998</v>
      </c>
      <c r="D28" s="63">
        <v>0.57999999999999996</v>
      </c>
      <c r="E28" s="64">
        <v>0.76</v>
      </c>
      <c r="F28" s="65">
        <v>0.38</v>
      </c>
      <c r="G28" s="66">
        <v>0.84</v>
      </c>
      <c r="H28" s="75" t="s">
        <v>178</v>
      </c>
    </row>
    <row r="29" spans="1:8">
      <c r="A29" s="26" t="str">
        <f>VLOOKUP("&lt;Zeilentitel_13&gt;",Uebersetzungen!$B$3:$E$194,Uebersetzungen!$B$2+1,FALSE)</f>
        <v>Basel-Stadt</v>
      </c>
      <c r="B29" s="74">
        <v>0.63</v>
      </c>
      <c r="C29" s="62">
        <v>0.38</v>
      </c>
      <c r="D29" s="63">
        <v>0.66</v>
      </c>
      <c r="E29" s="64">
        <v>0.88</v>
      </c>
      <c r="F29" s="65">
        <v>0.46</v>
      </c>
      <c r="G29" s="66">
        <v>0.89</v>
      </c>
      <c r="H29" s="75" t="s">
        <v>182</v>
      </c>
    </row>
    <row r="30" spans="1:8">
      <c r="A30" s="26" t="str">
        <f>VLOOKUP("&lt;Zeilentitel_14&gt;",Uebersetzungen!$B$3:$E$194,Uebersetzungen!$B$2+1,FALSE)</f>
        <v>Basel-Landschaft</v>
      </c>
      <c r="B30" s="74">
        <v>0.56000000000000005</v>
      </c>
      <c r="C30" s="62">
        <v>0.3</v>
      </c>
      <c r="D30" s="63">
        <v>0.6</v>
      </c>
      <c r="E30" s="64">
        <v>0.77</v>
      </c>
      <c r="F30" s="65">
        <v>0.38</v>
      </c>
      <c r="G30" s="66">
        <v>0.82</v>
      </c>
      <c r="H30" s="75" t="s">
        <v>177</v>
      </c>
    </row>
    <row r="31" spans="1:8">
      <c r="A31" s="26" t="str">
        <f>VLOOKUP("&lt;Zeilentitel_15&gt;",Uebersetzungen!$B$3:$E$194,Uebersetzungen!$B$2+1,FALSE)</f>
        <v>Schaffhausen</v>
      </c>
      <c r="B31" s="74">
        <v>0.54</v>
      </c>
      <c r="C31" s="62">
        <v>0.3</v>
      </c>
      <c r="D31" s="63">
        <v>0.57999999999999996</v>
      </c>
      <c r="E31" s="64">
        <v>0.74</v>
      </c>
      <c r="F31" s="65">
        <v>0.36</v>
      </c>
      <c r="G31" s="66">
        <v>0.8</v>
      </c>
      <c r="H31" s="75" t="s">
        <v>183</v>
      </c>
    </row>
    <row r="32" spans="1:8">
      <c r="A32" s="26" t="str">
        <f>VLOOKUP("&lt;Zeilentitel_16&gt;",Uebersetzungen!$B$3:$E$194,Uebersetzungen!$B$2+1,FALSE)</f>
        <v>Appenzell Ausserrhoden</v>
      </c>
      <c r="B32" s="74">
        <v>0.52</v>
      </c>
      <c r="C32" s="62">
        <v>0.28000000000000003</v>
      </c>
      <c r="D32" s="63">
        <v>0.56999999999999995</v>
      </c>
      <c r="E32" s="64">
        <v>0.7</v>
      </c>
      <c r="F32" s="65">
        <v>0.36</v>
      </c>
      <c r="G32" s="66">
        <v>0.75</v>
      </c>
      <c r="H32" s="75" t="s">
        <v>180</v>
      </c>
    </row>
    <row r="33" spans="1:8">
      <c r="A33" s="26" t="str">
        <f>VLOOKUP("&lt;Zeilentitel_17&gt;",Uebersetzungen!$B$3:$E$194,Uebersetzungen!$B$2+1,FALSE)</f>
        <v>Appenzell Innerrhoden</v>
      </c>
      <c r="B33" s="74">
        <v>0.51</v>
      </c>
      <c r="C33" s="62">
        <v>0.26</v>
      </c>
      <c r="D33" s="63">
        <v>0.56000000000000005</v>
      </c>
      <c r="E33" s="64">
        <v>0.66</v>
      </c>
      <c r="F33" s="65">
        <v>0.39</v>
      </c>
      <c r="G33" s="66">
        <v>0.75</v>
      </c>
      <c r="H33" s="75" t="s">
        <v>180</v>
      </c>
    </row>
    <row r="34" spans="1:8">
      <c r="A34" s="26" t="str">
        <f>VLOOKUP("&lt;Zeilentitel_18&gt;",Uebersetzungen!$B$3:$E$194,Uebersetzungen!$B$2+1,FALSE)</f>
        <v>St. Gallen</v>
      </c>
      <c r="B34" s="74">
        <v>0.55000000000000004</v>
      </c>
      <c r="C34" s="62">
        <v>0.28999999999999998</v>
      </c>
      <c r="D34" s="63">
        <v>0.59</v>
      </c>
      <c r="E34" s="64">
        <v>0.75</v>
      </c>
      <c r="F34" s="65">
        <v>0.38</v>
      </c>
      <c r="G34" s="66">
        <v>0.82</v>
      </c>
      <c r="H34" s="75" t="s">
        <v>177</v>
      </c>
    </row>
    <row r="35" spans="1:8">
      <c r="A35" s="85" t="str">
        <f>VLOOKUP("&lt;Zeilentitel_19&gt;",Uebersetzungen!$B$3:$E$194,Uebersetzungen!$B$2+1,FALSE)</f>
        <v>Graubünden</v>
      </c>
      <c r="B35" s="76">
        <v>0.56000000000000005</v>
      </c>
      <c r="C35" s="67">
        <v>0.31</v>
      </c>
      <c r="D35" s="68">
        <v>0.62</v>
      </c>
      <c r="E35" s="69">
        <v>0.75</v>
      </c>
      <c r="F35" s="70">
        <v>0.43</v>
      </c>
      <c r="G35" s="71">
        <v>0.84</v>
      </c>
      <c r="H35" s="77" t="s">
        <v>178</v>
      </c>
    </row>
    <row r="36" spans="1:8">
      <c r="A36" s="26" t="str">
        <f>VLOOKUP("&lt;Zeilentitel_20&gt;",Uebersetzungen!$B$3:$E$194,Uebersetzungen!$B$2+1,FALSE)</f>
        <v>Aargau</v>
      </c>
      <c r="B36" s="74">
        <v>0.56000000000000005</v>
      </c>
      <c r="C36" s="62">
        <v>0.3</v>
      </c>
      <c r="D36" s="63">
        <v>0.59</v>
      </c>
      <c r="E36" s="64">
        <v>0.77</v>
      </c>
      <c r="F36" s="65">
        <v>0.38</v>
      </c>
      <c r="G36" s="66">
        <v>0.83</v>
      </c>
      <c r="H36" s="75" t="s">
        <v>177</v>
      </c>
    </row>
    <row r="37" spans="1:8">
      <c r="A37" s="26" t="str">
        <f>VLOOKUP("&lt;Zeilentitel_21&gt;",Uebersetzungen!$B$3:$E$194,Uebersetzungen!$B$2+1,FALSE)</f>
        <v>Thurgau</v>
      </c>
      <c r="B37" s="74">
        <v>0.54</v>
      </c>
      <c r="C37" s="62">
        <v>0.28999999999999998</v>
      </c>
      <c r="D37" s="63">
        <v>0.57999999999999996</v>
      </c>
      <c r="E37" s="64">
        <v>0.72</v>
      </c>
      <c r="F37" s="65">
        <v>0.36</v>
      </c>
      <c r="G37" s="66">
        <v>0.78</v>
      </c>
      <c r="H37" s="75" t="s">
        <v>177</v>
      </c>
    </row>
    <row r="38" spans="1:8">
      <c r="A38" s="26" t="str">
        <f>VLOOKUP("&lt;Zeilentitel_22&gt;",Uebersetzungen!$B$3:$E$194,Uebersetzungen!$B$2+1,FALSE)</f>
        <v>Tessin</v>
      </c>
      <c r="B38" s="74">
        <v>0.57999999999999996</v>
      </c>
      <c r="C38" s="62">
        <v>0.31</v>
      </c>
      <c r="D38" s="63">
        <v>0.66</v>
      </c>
      <c r="E38" s="64">
        <v>0.8</v>
      </c>
      <c r="F38" s="65">
        <v>0.39</v>
      </c>
      <c r="G38" s="66">
        <v>0.8</v>
      </c>
      <c r="H38" s="75" t="s">
        <v>177</v>
      </c>
    </row>
    <row r="39" spans="1:8">
      <c r="A39" s="26" t="str">
        <f>VLOOKUP("&lt;Zeilentitel_23&gt;",Uebersetzungen!$B$3:$E$194,Uebersetzungen!$B$2+1,FALSE)</f>
        <v>Waadt</v>
      </c>
      <c r="B39" s="74">
        <v>0.63</v>
      </c>
      <c r="C39" s="62">
        <v>0.35</v>
      </c>
      <c r="D39" s="63">
        <v>0.66</v>
      </c>
      <c r="E39" s="64">
        <v>0.83</v>
      </c>
      <c r="F39" s="65">
        <v>0.44</v>
      </c>
      <c r="G39" s="66">
        <v>0.87</v>
      </c>
      <c r="H39" s="75" t="s">
        <v>177</v>
      </c>
    </row>
    <row r="40" spans="1:8">
      <c r="A40" s="26" t="str">
        <f>VLOOKUP("&lt;Zeilentitel_24&gt;",Uebersetzungen!$B$3:$E$194,Uebersetzungen!$B$2+1,FALSE)</f>
        <v>Wallis</v>
      </c>
      <c r="B40" s="74">
        <v>0.59</v>
      </c>
      <c r="C40" s="62">
        <v>0.31</v>
      </c>
      <c r="D40" s="63">
        <v>0.66</v>
      </c>
      <c r="E40" s="64">
        <v>0.82</v>
      </c>
      <c r="F40" s="65">
        <v>0.41</v>
      </c>
      <c r="G40" s="66">
        <v>0.86</v>
      </c>
      <c r="H40" s="75" t="s">
        <v>183</v>
      </c>
    </row>
    <row r="41" spans="1:8">
      <c r="A41" s="26" t="str">
        <f>VLOOKUP("&lt;Zeilentitel_25&gt;",Uebersetzungen!$B$3:$E$194,Uebersetzungen!$B$2+1,FALSE)</f>
        <v>Neuenburg</v>
      </c>
      <c r="B41" s="74">
        <v>0.57999999999999996</v>
      </c>
      <c r="C41" s="62">
        <v>0.32</v>
      </c>
      <c r="D41" s="63">
        <v>0.64</v>
      </c>
      <c r="E41" s="64">
        <v>0.79</v>
      </c>
      <c r="F41" s="65">
        <v>0.39</v>
      </c>
      <c r="G41" s="66">
        <v>0.83</v>
      </c>
      <c r="H41" s="75" t="s">
        <v>179</v>
      </c>
    </row>
    <row r="42" spans="1:8">
      <c r="A42" s="26" t="str">
        <f>VLOOKUP("&lt;Zeilentitel_26&gt;",Uebersetzungen!$B$3:$E$194,Uebersetzungen!$B$2+1,FALSE)</f>
        <v>Genf</v>
      </c>
      <c r="B42" s="74">
        <v>0.75</v>
      </c>
      <c r="C42" s="62">
        <v>0.39</v>
      </c>
      <c r="D42" s="63">
        <v>0.76</v>
      </c>
      <c r="E42" s="64">
        <v>1.02</v>
      </c>
      <c r="F42" s="65">
        <v>0.47</v>
      </c>
      <c r="G42" s="66">
        <v>0.97</v>
      </c>
      <c r="H42" s="75" t="s">
        <v>184</v>
      </c>
    </row>
    <row r="43" spans="1:8" ht="13.5" thickBot="1">
      <c r="A43" s="27" t="str">
        <f>VLOOKUP("&lt;Zeilentitel_27&gt;",Uebersetzungen!$B$3:$E$194,Uebersetzungen!$B$2+1,FALSE)</f>
        <v>Jura</v>
      </c>
      <c r="B43" s="78">
        <v>0.53</v>
      </c>
      <c r="C43" s="79">
        <v>0.28000000000000003</v>
      </c>
      <c r="D43" s="80">
        <v>0.6</v>
      </c>
      <c r="E43" s="81">
        <v>0.72</v>
      </c>
      <c r="F43" s="82">
        <v>0.34</v>
      </c>
      <c r="G43" s="83">
        <v>0.8</v>
      </c>
      <c r="H43" s="84" t="s">
        <v>177</v>
      </c>
    </row>
    <row r="44" spans="1:8">
      <c r="A44" s="9"/>
      <c r="B44" s="8"/>
      <c r="C44" s="8"/>
      <c r="D44" s="10"/>
      <c r="E44" s="11"/>
      <c r="F44" s="12"/>
      <c r="G44" s="11"/>
      <c r="H44" s="11"/>
    </row>
    <row r="45" spans="1:8" ht="25.5" customHeight="1">
      <c r="A45" s="30" t="str">
        <f>VLOOKUP("&lt;Legende_1&gt;",Uebersetzungen!$B$3:$E$194,Uebersetzungen!$B$2+1,FALSE)</f>
        <v>(1) Bewohnte Wohnungen: Wohnungen denen eindeutig mindestens eine Person zugeordnet werden konnten. Es werden sämtliche Personen in Privathaushalten berücksichtigt, die in einer Gemeinde gemeldet sind, unabhängig vom Meldeverhältnis.</v>
      </c>
      <c r="B45" s="30"/>
      <c r="C45" s="30"/>
      <c r="D45" s="30"/>
      <c r="E45" s="30"/>
      <c r="F45" s="30"/>
      <c r="G45" s="30"/>
      <c r="H45" s="30"/>
    </row>
    <row r="46" spans="1:8" ht="25.5" customHeight="1">
      <c r="A46" s="30" t="str">
        <f>VLOOKUP("&lt;Legende_2&gt;",Uebersetzungen!$B$3:$E$194,Uebersetzungen!$B$2+1,FALSE)</f>
        <v>(2) Schweizerischer Haushalt: alle Mitglieder Schweizer(innen) / schweizerisch-ausländischer Haushalt: mindestens ein(e) Schweizer(in) und ein(e) Ausländer(in) / ausländischer Haushalt: alle Mitglieder Ausländer(innen)</v>
      </c>
      <c r="B46" s="30"/>
      <c r="C46" s="30"/>
      <c r="D46" s="30"/>
      <c r="E46" s="30"/>
      <c r="F46" s="30"/>
      <c r="G46" s="30"/>
      <c r="H46" s="30"/>
    </row>
    <row r="48" spans="1:8">
      <c r="A48" s="1" t="str">
        <f>VLOOKUP("&lt;quelle_1&gt;",Uebersetzungen!$B$3:$E$194,Uebersetzungen!$B$2+1,FALSE)</f>
        <v>Quelle: BFS (Gebäude- und Wohnungsstatistik)</v>
      </c>
    </row>
    <row r="49" spans="1:1">
      <c r="A49" s="1" t="str">
        <f>VLOOKUP("&lt;aktualisierung&gt;",Uebersetzungen!$B$3:$E$194,Uebersetzungen!$B$2+1,FALSE)</f>
        <v>Letztmals aktualisiert am: 18.03.2024</v>
      </c>
    </row>
  </sheetData>
  <sheetProtection sheet="1" objects="1" scenarios="1"/>
  <mergeCells count="10">
    <mergeCell ref="A45:H45"/>
    <mergeCell ref="A46:H46"/>
    <mergeCell ref="A7:B7"/>
    <mergeCell ref="B12:H12"/>
    <mergeCell ref="B13:G13"/>
    <mergeCell ref="H13:H16"/>
    <mergeCell ref="B14:B16"/>
    <mergeCell ref="C14:G14"/>
    <mergeCell ref="C15:D15"/>
    <mergeCell ref="F15:G15"/>
  </mergeCells>
  <pageMargins left="0.7" right="0.7" top="0.78740157499999996" bottom="0.78740157499999996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4</xdr:col>
                    <xdr:colOff>809625</xdr:colOff>
                    <xdr:row>1</xdr:row>
                    <xdr:rowOff>114300</xdr:rowOff>
                  </from>
                  <to>
                    <xdr:col>5</xdr:col>
                    <xdr:colOff>885825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4</xdr:col>
                    <xdr:colOff>809625</xdr:colOff>
                    <xdr:row>2</xdr:row>
                    <xdr:rowOff>95250</xdr:rowOff>
                  </from>
                  <to>
                    <xdr:col>6</xdr:col>
                    <xdr:colOff>352425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4</xdr:col>
                    <xdr:colOff>809625</xdr:colOff>
                    <xdr:row>3</xdr:row>
                    <xdr:rowOff>57150</xdr:rowOff>
                  </from>
                  <to>
                    <xdr:col>5</xdr:col>
                    <xdr:colOff>885825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baseColWidth="10" defaultColWidth="11.42578125" defaultRowHeight="12.75"/>
  <cols>
    <col min="1" max="1" width="31.85546875" style="1" customWidth="1"/>
    <col min="2" max="4" width="13.85546875" style="1" customWidth="1"/>
    <col min="5" max="5" width="16.28515625" style="1" customWidth="1"/>
    <col min="6" max="8" width="13.85546875" style="1" customWidth="1"/>
    <col min="9" max="16384" width="11.42578125" style="1"/>
  </cols>
  <sheetData>
    <row r="1" spans="1:8" s="2" customFormat="1"/>
    <row r="2" spans="1:8" s="2" customFormat="1" ht="15.75">
      <c r="B2" s="3"/>
      <c r="C2" s="3"/>
      <c r="D2" s="1"/>
    </row>
    <row r="3" spans="1:8" s="2" customFormat="1" ht="15.75">
      <c r="B3" s="3"/>
      <c r="C3" s="3"/>
      <c r="D3" s="1"/>
    </row>
    <row r="4" spans="1:8" s="2" customFormat="1" ht="15.75">
      <c r="B4" s="3"/>
      <c r="C4" s="3"/>
      <c r="D4" s="1"/>
    </row>
    <row r="5" spans="1:8" s="2" customFormat="1"/>
    <row r="6" spans="1:8" s="2" customFormat="1"/>
    <row r="7" spans="1:8" s="2" customFormat="1" ht="15.75" customHeight="1">
      <c r="A7" s="34" t="str">
        <f>VLOOKUP("&lt;Fachbereich&gt;",Uebersetzungen!$B$3:$E$195,Uebersetzungen!$B$2+1,FALSE)</f>
        <v>Daten &amp; Statistik</v>
      </c>
      <c r="B7" s="34"/>
      <c r="C7" s="29"/>
      <c r="D7" s="4"/>
      <c r="E7" s="4"/>
      <c r="F7" s="4"/>
      <c r="G7" s="4"/>
    </row>
    <row r="8" spans="1:8" s="2" customFormat="1"/>
    <row r="9" spans="1:8" s="7" customFormat="1" ht="18">
      <c r="A9" s="14" t="str">
        <f>VLOOKUP("&lt;Titel&gt;",Uebersetzungen!$B$3:$E$195,Uebersetzungen!$B$2+1,FALSE)</f>
        <v>Wohndichte der bewohnten Wohnungen (1) nach der Anzahl und Nationalität (2) der Haushaltsmitglieder, nach Kanton</v>
      </c>
      <c r="B9" s="5"/>
      <c r="C9" s="5"/>
      <c r="D9" s="5"/>
      <c r="E9" s="6"/>
      <c r="F9" s="6"/>
      <c r="G9" s="6"/>
      <c r="H9" s="6"/>
    </row>
    <row r="10" spans="1:8" s="7" customFormat="1" ht="15">
      <c r="A10" s="13"/>
      <c r="B10" s="5"/>
      <c r="C10" s="5"/>
      <c r="D10" s="5"/>
      <c r="E10" s="6"/>
      <c r="F10" s="6"/>
      <c r="G10" s="6"/>
      <c r="H10" s="6"/>
    </row>
    <row r="11" spans="1:8" s="7" customFormat="1" ht="15.75" thickBot="1">
      <c r="A11" s="5"/>
      <c r="B11" s="5"/>
      <c r="C11" s="5"/>
      <c r="D11" s="6"/>
      <c r="E11" s="6"/>
      <c r="F11" s="6"/>
      <c r="G11" s="6"/>
      <c r="H11" s="6"/>
    </row>
    <row r="12" spans="1:8" s="7" customFormat="1" ht="18">
      <c r="A12" s="5"/>
      <c r="B12" s="31">
        <v>2019</v>
      </c>
      <c r="C12" s="32"/>
      <c r="D12" s="32"/>
      <c r="E12" s="32"/>
      <c r="F12" s="32"/>
      <c r="G12" s="32"/>
      <c r="H12" s="33"/>
    </row>
    <row r="13" spans="1:8" s="7" customFormat="1" ht="12.75" customHeight="1">
      <c r="A13" s="5"/>
      <c r="B13" s="46" t="str">
        <f>VLOOKUP("&lt;SpaltenTitel_1&gt;",Uebersetzungen!$B$3:$E$195,Uebersetzungen!$B$2+1,FALSE)</f>
        <v>Bewohner pro Zimmer</v>
      </c>
      <c r="C13" s="37"/>
      <c r="D13" s="37"/>
      <c r="E13" s="37"/>
      <c r="F13" s="37"/>
      <c r="G13" s="38"/>
      <c r="H13" s="50" t="str">
        <f>VLOOKUP("&lt;SpaltenTitel_7&gt;",Uebersetzungen!$B$3:$E$195,Uebersetzungen!$B$2+1,FALSE)</f>
        <v>Anteil Personen, die keiner Wohnung zu-geordnet sind (in %)</v>
      </c>
    </row>
    <row r="14" spans="1:8">
      <c r="A14" s="25"/>
      <c r="B14" s="47" t="str">
        <f>VLOOKUP("&lt;SpaltenTitel_2&gt;",Uebersetzungen!$B$3:$E$195,Uebersetzungen!$B$2+1,FALSE)</f>
        <v>Total</v>
      </c>
      <c r="C14" s="40" t="str">
        <f>VLOOKUP("&lt;SpaltenTitel_3&gt;",Uebersetzungen!$B$3:$E$195,Uebersetzungen!$B$2+1,FALSE)</f>
        <v>Nationalität der Privathaushalte</v>
      </c>
      <c r="D14" s="41"/>
      <c r="E14" s="41"/>
      <c r="F14" s="41"/>
      <c r="G14" s="42"/>
      <c r="H14" s="51"/>
    </row>
    <row r="15" spans="1:8" ht="39" customHeight="1">
      <c r="A15" s="23"/>
      <c r="B15" s="48"/>
      <c r="C15" s="43" t="str">
        <f>VLOOKUP("&lt;SpaltenTitel_4&gt;",Uebersetzungen!$B$3:$E$195,Uebersetzungen!$B$2+1,FALSE)</f>
        <v>Schweizerischer Haushalt</v>
      </c>
      <c r="D15" s="44"/>
      <c r="E15" s="45" t="str">
        <f>VLOOKUP("&lt;SpaltenTitel_5&gt;",Uebersetzungen!$B$3:$E$195,Uebersetzungen!$B$2+1,FALSE)</f>
        <v>Schweizerisch-ausländischer Haushalt</v>
      </c>
      <c r="F15" s="36" t="str">
        <f>VLOOKUP("&lt;SpaltenTitel_6&gt;",Uebersetzungen!$B$3:$E$195,Uebersetzungen!$B$2+1,FALSE)</f>
        <v>Ausländischer Haushalt</v>
      </c>
      <c r="G15" s="39"/>
      <c r="H15" s="51"/>
    </row>
    <row r="16" spans="1:8" ht="39.75" customHeight="1" thickBot="1">
      <c r="A16" s="24"/>
      <c r="B16" s="49"/>
      <c r="C16" s="53" t="str">
        <f>VLOOKUP("&lt;SpaltenTitel_1.1&gt;",Uebersetzungen!$B$3:$E$195,Uebersetzungen!$B$2+1,FALSE)</f>
        <v>1 Person</v>
      </c>
      <c r="D16" s="54" t="str">
        <f>VLOOKUP("&lt;SpaltenTitel_1.2&gt;",Uebersetzungen!$B$3:$E$195,Uebersetzungen!$B$2+1,FALSE)</f>
        <v>2 oder mehr Personen</v>
      </c>
      <c r="E16" s="55" t="str">
        <f>VLOOKUP("&lt;SpaltenTitel_1.2&gt;",Uebersetzungen!$B$3:$E$195,Uebersetzungen!$B$2+1,FALSE)</f>
        <v>2 oder mehr Personen</v>
      </c>
      <c r="F16" s="53" t="str">
        <f>VLOOKUP("&lt;SpaltenTitel_1.1&gt;",Uebersetzungen!$B$3:$E$195,Uebersetzungen!$B$2+1,FALSE)</f>
        <v>1 Person</v>
      </c>
      <c r="G16" s="56" t="str">
        <f>VLOOKUP("&lt;SpaltenTitel_1.2&gt;",Uebersetzungen!$B$3:$E$195,Uebersetzungen!$B$2+1,FALSE)</f>
        <v>2 oder mehr Personen</v>
      </c>
      <c r="H16" s="52"/>
    </row>
    <row r="17" spans="1:8">
      <c r="A17" s="26" t="str">
        <f>VLOOKUP("&lt;Zeilentitel_1&gt;",Uebersetzungen!$B$3:$E$194,Uebersetzungen!$B$2+1,FALSE)</f>
        <v>Schweiz</v>
      </c>
      <c r="B17" s="72">
        <v>0.59</v>
      </c>
      <c r="C17" s="57">
        <v>0.32</v>
      </c>
      <c r="D17" s="58">
        <v>0.63</v>
      </c>
      <c r="E17" s="59">
        <v>0.82</v>
      </c>
      <c r="F17" s="60">
        <v>0.41</v>
      </c>
      <c r="G17" s="61">
        <v>0.85</v>
      </c>
      <c r="H17" s="73" t="s">
        <v>183</v>
      </c>
    </row>
    <row r="18" spans="1:8">
      <c r="A18" s="26" t="str">
        <f>VLOOKUP("&lt;Zeilentitel_2&gt;",Uebersetzungen!$B$3:$E$194,Uebersetzungen!$B$2+1,FALSE)</f>
        <v>Zürich</v>
      </c>
      <c r="B18" s="74">
        <v>0.62</v>
      </c>
      <c r="C18" s="62">
        <v>0.34</v>
      </c>
      <c r="D18" s="63">
        <v>0.65</v>
      </c>
      <c r="E18" s="64">
        <v>0.83</v>
      </c>
      <c r="F18" s="65">
        <v>0.44</v>
      </c>
      <c r="G18" s="66">
        <v>0.85</v>
      </c>
      <c r="H18" s="75" t="s">
        <v>183</v>
      </c>
    </row>
    <row r="19" spans="1:8">
      <c r="A19" s="26" t="str">
        <f>VLOOKUP("&lt;Zeilentitel_3&gt;",Uebersetzungen!$B$3:$E$194,Uebersetzungen!$B$2+1,FALSE)</f>
        <v>Bern</v>
      </c>
      <c r="B19" s="74">
        <v>0.57999999999999996</v>
      </c>
      <c r="C19" s="62">
        <v>0.32</v>
      </c>
      <c r="D19" s="63">
        <v>0.63</v>
      </c>
      <c r="E19" s="64">
        <v>0.84</v>
      </c>
      <c r="F19" s="65">
        <v>0.41</v>
      </c>
      <c r="G19" s="66">
        <v>0.88</v>
      </c>
      <c r="H19" s="75" t="s">
        <v>183</v>
      </c>
    </row>
    <row r="20" spans="1:8">
      <c r="A20" s="26" t="str">
        <f>VLOOKUP("&lt;Zeilentitel_4&gt;",Uebersetzungen!$B$3:$E$194,Uebersetzungen!$B$2+1,FALSE)</f>
        <v>Luzern</v>
      </c>
      <c r="B20" s="74">
        <v>0.57999999999999996</v>
      </c>
      <c r="C20" s="62">
        <v>0.32</v>
      </c>
      <c r="D20" s="63">
        <v>0.63</v>
      </c>
      <c r="E20" s="64">
        <v>0.79</v>
      </c>
      <c r="F20" s="65">
        <v>0.4</v>
      </c>
      <c r="G20" s="66">
        <v>0.84</v>
      </c>
      <c r="H20" s="75" t="s">
        <v>178</v>
      </c>
    </row>
    <row r="21" spans="1:8">
      <c r="A21" s="26" t="str">
        <f>VLOOKUP("&lt;Zeilentitel_5&gt;",Uebersetzungen!$B$3:$E$194,Uebersetzungen!$B$2+1,FALSE)</f>
        <v>Uri</v>
      </c>
      <c r="B21" s="74">
        <v>0.56000000000000005</v>
      </c>
      <c r="C21" s="62">
        <v>0.28000000000000003</v>
      </c>
      <c r="D21" s="63">
        <v>0.63</v>
      </c>
      <c r="E21" s="64">
        <v>0.76</v>
      </c>
      <c r="F21" s="65">
        <v>0.38</v>
      </c>
      <c r="G21" s="66">
        <v>0.83</v>
      </c>
      <c r="H21" s="75" t="s">
        <v>177</v>
      </c>
    </row>
    <row r="22" spans="1:8">
      <c r="A22" s="26" t="str">
        <f>VLOOKUP("&lt;Zeilentitel_6&gt;",Uebersetzungen!$B$3:$E$194,Uebersetzungen!$B$2+1,FALSE)</f>
        <v>Schwyz</v>
      </c>
      <c r="B22" s="74">
        <v>0.56999999999999995</v>
      </c>
      <c r="C22" s="62">
        <v>0.3</v>
      </c>
      <c r="D22" s="63">
        <v>0.62</v>
      </c>
      <c r="E22" s="64">
        <v>0.74</v>
      </c>
      <c r="F22" s="65">
        <v>0.37</v>
      </c>
      <c r="G22" s="66">
        <v>0.8</v>
      </c>
      <c r="H22" s="75" t="s">
        <v>176</v>
      </c>
    </row>
    <row r="23" spans="1:8">
      <c r="A23" s="26" t="str">
        <f>VLOOKUP("&lt;Zeilentitel_7&gt;",Uebersetzungen!$B$3:$E$194,Uebersetzungen!$B$2+1,FALSE)</f>
        <v>Obwalden</v>
      </c>
      <c r="B23" s="74">
        <v>0.57999999999999996</v>
      </c>
      <c r="C23" s="62">
        <v>0.3</v>
      </c>
      <c r="D23" s="63">
        <v>0.63</v>
      </c>
      <c r="E23" s="64">
        <v>0.78</v>
      </c>
      <c r="F23" s="65">
        <v>0.4</v>
      </c>
      <c r="G23" s="66">
        <v>0.84</v>
      </c>
      <c r="H23" s="75" t="s">
        <v>177</v>
      </c>
    </row>
    <row r="24" spans="1:8">
      <c r="A24" s="26" t="str">
        <f>VLOOKUP("&lt;Zeilentitel_8&gt;",Uebersetzungen!$B$3:$E$194,Uebersetzungen!$B$2+1,FALSE)</f>
        <v>Nidwalden</v>
      </c>
      <c r="B24" s="74">
        <v>0.56999999999999995</v>
      </c>
      <c r="C24" s="62">
        <v>0.31</v>
      </c>
      <c r="D24" s="63">
        <v>0.63</v>
      </c>
      <c r="E24" s="64">
        <v>0.75</v>
      </c>
      <c r="F24" s="65">
        <v>0.38</v>
      </c>
      <c r="G24" s="66">
        <v>0.78</v>
      </c>
      <c r="H24" s="75" t="s">
        <v>180</v>
      </c>
    </row>
    <row r="25" spans="1:8">
      <c r="A25" s="26" t="str">
        <f>VLOOKUP("&lt;Zeilentitel_9&gt;",Uebersetzungen!$B$3:$E$194,Uebersetzungen!$B$2+1,FALSE)</f>
        <v>Glarus</v>
      </c>
      <c r="B25" s="74">
        <v>0.53</v>
      </c>
      <c r="C25" s="62">
        <v>0.28000000000000003</v>
      </c>
      <c r="D25" s="63">
        <v>0.57999999999999996</v>
      </c>
      <c r="E25" s="64">
        <v>0.73</v>
      </c>
      <c r="F25" s="65">
        <v>0.38</v>
      </c>
      <c r="G25" s="66">
        <v>0.83</v>
      </c>
      <c r="H25" s="75" t="s">
        <v>179</v>
      </c>
    </row>
    <row r="26" spans="1:8">
      <c r="A26" s="26" t="str">
        <f>VLOOKUP("&lt;Zeilentitel_10&gt;",Uebersetzungen!$B$3:$E$194,Uebersetzungen!$B$2+1,FALSE)</f>
        <v>Zug</v>
      </c>
      <c r="B26" s="74">
        <v>0.61</v>
      </c>
      <c r="C26" s="62">
        <v>0.33</v>
      </c>
      <c r="D26" s="63">
        <v>0.64</v>
      </c>
      <c r="E26" s="64">
        <v>0.79</v>
      </c>
      <c r="F26" s="65">
        <v>0.4</v>
      </c>
      <c r="G26" s="66">
        <v>0.79</v>
      </c>
      <c r="H26" s="75" t="s">
        <v>185</v>
      </c>
    </row>
    <row r="27" spans="1:8">
      <c r="A27" s="26" t="str">
        <f>VLOOKUP("&lt;Zeilentitel_11&gt;",Uebersetzungen!$B$3:$E$194,Uebersetzungen!$B$2+1,FALSE)</f>
        <v>Freiburg</v>
      </c>
      <c r="B27" s="74">
        <v>0.62</v>
      </c>
      <c r="C27" s="62">
        <v>0.32</v>
      </c>
      <c r="D27" s="63">
        <v>0.65</v>
      </c>
      <c r="E27" s="64">
        <v>0.82</v>
      </c>
      <c r="F27" s="65">
        <v>0.43</v>
      </c>
      <c r="G27" s="66">
        <v>0.91</v>
      </c>
      <c r="H27" s="75" t="s">
        <v>179</v>
      </c>
    </row>
    <row r="28" spans="1:8">
      <c r="A28" s="26" t="str">
        <f>VLOOKUP("&lt;Zeilentitel_12&gt;",Uebersetzungen!$B$3:$E$194,Uebersetzungen!$B$2+1,FALSE)</f>
        <v>Solothurn</v>
      </c>
      <c r="B28" s="74">
        <v>0.55000000000000004</v>
      </c>
      <c r="C28" s="62">
        <v>0.28999999999999998</v>
      </c>
      <c r="D28" s="63">
        <v>0.57999999999999996</v>
      </c>
      <c r="E28" s="64">
        <v>0.76</v>
      </c>
      <c r="F28" s="65">
        <v>0.38</v>
      </c>
      <c r="G28" s="66">
        <v>0.85</v>
      </c>
      <c r="H28" s="75" t="s">
        <v>176</v>
      </c>
    </row>
    <row r="29" spans="1:8">
      <c r="A29" s="26" t="str">
        <f>VLOOKUP("&lt;Zeilentitel_13&gt;",Uebersetzungen!$B$3:$E$194,Uebersetzungen!$B$2+1,FALSE)</f>
        <v>Basel-Stadt</v>
      </c>
      <c r="B29" s="74">
        <v>0.63</v>
      </c>
      <c r="C29" s="62">
        <v>0.37</v>
      </c>
      <c r="D29" s="63">
        <v>0.66</v>
      </c>
      <c r="E29" s="64">
        <v>0.89</v>
      </c>
      <c r="F29" s="65">
        <v>0.46</v>
      </c>
      <c r="G29" s="66">
        <v>0.9</v>
      </c>
      <c r="H29" s="75" t="s">
        <v>186</v>
      </c>
    </row>
    <row r="30" spans="1:8">
      <c r="A30" s="26" t="str">
        <f>VLOOKUP("&lt;Zeilentitel_14&gt;",Uebersetzungen!$B$3:$E$194,Uebersetzungen!$B$2+1,FALSE)</f>
        <v>Basel-Landschaft</v>
      </c>
      <c r="B30" s="74">
        <v>0.56000000000000005</v>
      </c>
      <c r="C30" s="62">
        <v>0.3</v>
      </c>
      <c r="D30" s="63">
        <v>0.6</v>
      </c>
      <c r="E30" s="64">
        <v>0.77</v>
      </c>
      <c r="F30" s="65">
        <v>0.38</v>
      </c>
      <c r="G30" s="66">
        <v>0.82</v>
      </c>
      <c r="H30" s="75" t="s">
        <v>178</v>
      </c>
    </row>
    <row r="31" spans="1:8">
      <c r="A31" s="26" t="str">
        <f>VLOOKUP("&lt;Zeilentitel_15&gt;",Uebersetzungen!$B$3:$E$194,Uebersetzungen!$B$2+1,FALSE)</f>
        <v>Schaffhausen</v>
      </c>
      <c r="B31" s="74">
        <v>0.54</v>
      </c>
      <c r="C31" s="62">
        <v>0.3</v>
      </c>
      <c r="D31" s="63">
        <v>0.57999999999999996</v>
      </c>
      <c r="E31" s="64">
        <v>0.74</v>
      </c>
      <c r="F31" s="65">
        <v>0.36</v>
      </c>
      <c r="G31" s="66">
        <v>0.8</v>
      </c>
      <c r="H31" s="75" t="s">
        <v>187</v>
      </c>
    </row>
    <row r="32" spans="1:8">
      <c r="A32" s="26" t="str">
        <f>VLOOKUP("&lt;Zeilentitel_16&gt;",Uebersetzungen!$B$3:$E$194,Uebersetzungen!$B$2+1,FALSE)</f>
        <v>Appenzell Ausserrhoden</v>
      </c>
      <c r="B32" s="74">
        <v>0.52</v>
      </c>
      <c r="C32" s="62">
        <v>0.28000000000000003</v>
      </c>
      <c r="D32" s="63">
        <v>0.57999999999999996</v>
      </c>
      <c r="E32" s="64">
        <v>0.71</v>
      </c>
      <c r="F32" s="65">
        <v>0.35</v>
      </c>
      <c r="G32" s="66">
        <v>0.75</v>
      </c>
      <c r="H32" s="75" t="s">
        <v>179</v>
      </c>
    </row>
    <row r="33" spans="1:8">
      <c r="A33" s="26" t="str">
        <f>VLOOKUP("&lt;Zeilentitel_17&gt;",Uebersetzungen!$B$3:$E$194,Uebersetzungen!$B$2+1,FALSE)</f>
        <v>Appenzell Innerrhoden</v>
      </c>
      <c r="B33" s="74">
        <v>0.51</v>
      </c>
      <c r="C33" s="62">
        <v>0.26</v>
      </c>
      <c r="D33" s="63">
        <v>0.56000000000000005</v>
      </c>
      <c r="E33" s="64">
        <v>0.67</v>
      </c>
      <c r="F33" s="65">
        <v>0.39</v>
      </c>
      <c r="G33" s="66">
        <v>0.75</v>
      </c>
      <c r="H33" s="75" t="s">
        <v>179</v>
      </c>
    </row>
    <row r="34" spans="1:8">
      <c r="A34" s="26" t="str">
        <f>VLOOKUP("&lt;Zeilentitel_18&gt;",Uebersetzungen!$B$3:$E$194,Uebersetzungen!$B$2+1,FALSE)</f>
        <v>St. Gallen</v>
      </c>
      <c r="B34" s="74">
        <v>0.55000000000000004</v>
      </c>
      <c r="C34" s="62">
        <v>0.28999999999999998</v>
      </c>
      <c r="D34" s="63">
        <v>0.59</v>
      </c>
      <c r="E34" s="64">
        <v>0.75</v>
      </c>
      <c r="F34" s="65">
        <v>0.38</v>
      </c>
      <c r="G34" s="66">
        <v>0.83</v>
      </c>
      <c r="H34" s="75" t="s">
        <v>177</v>
      </c>
    </row>
    <row r="35" spans="1:8">
      <c r="A35" s="85" t="str">
        <f>VLOOKUP("&lt;Zeilentitel_19&gt;",Uebersetzungen!$B$3:$E$194,Uebersetzungen!$B$2+1,FALSE)</f>
        <v>Graubünden</v>
      </c>
      <c r="B35" s="76">
        <v>0.56000000000000005</v>
      </c>
      <c r="C35" s="67">
        <v>0.31</v>
      </c>
      <c r="D35" s="68">
        <v>0.63</v>
      </c>
      <c r="E35" s="69">
        <v>0.76</v>
      </c>
      <c r="F35" s="70">
        <v>0.43</v>
      </c>
      <c r="G35" s="71">
        <v>0.85</v>
      </c>
      <c r="H35" s="77" t="s">
        <v>176</v>
      </c>
    </row>
    <row r="36" spans="1:8">
      <c r="A36" s="26" t="str">
        <f>VLOOKUP("&lt;Zeilentitel_20&gt;",Uebersetzungen!$B$3:$E$194,Uebersetzungen!$B$2+1,FALSE)</f>
        <v>Aargau</v>
      </c>
      <c r="B36" s="74">
        <v>0.56999999999999995</v>
      </c>
      <c r="C36" s="62">
        <v>0.3</v>
      </c>
      <c r="D36" s="63">
        <v>0.59</v>
      </c>
      <c r="E36" s="64">
        <v>0.77</v>
      </c>
      <c r="F36" s="65">
        <v>0.38</v>
      </c>
      <c r="G36" s="66">
        <v>0.83</v>
      </c>
      <c r="H36" s="75" t="s">
        <v>178</v>
      </c>
    </row>
    <row r="37" spans="1:8">
      <c r="A37" s="26" t="str">
        <f>VLOOKUP("&lt;Zeilentitel_21&gt;",Uebersetzungen!$B$3:$E$194,Uebersetzungen!$B$2+1,FALSE)</f>
        <v>Thurgau</v>
      </c>
      <c r="B37" s="74">
        <v>0.55000000000000004</v>
      </c>
      <c r="C37" s="62">
        <v>0.28999999999999998</v>
      </c>
      <c r="D37" s="63">
        <v>0.57999999999999996</v>
      </c>
      <c r="E37" s="64">
        <v>0.73</v>
      </c>
      <c r="F37" s="65">
        <v>0.36</v>
      </c>
      <c r="G37" s="66">
        <v>0.78</v>
      </c>
      <c r="H37" s="75" t="s">
        <v>177</v>
      </c>
    </row>
    <row r="38" spans="1:8">
      <c r="A38" s="26" t="str">
        <f>VLOOKUP("&lt;Zeilentitel_22&gt;",Uebersetzungen!$B$3:$E$194,Uebersetzungen!$B$2+1,FALSE)</f>
        <v>Tessin</v>
      </c>
      <c r="B38" s="74">
        <v>0.57999999999999996</v>
      </c>
      <c r="C38" s="62">
        <v>0.31</v>
      </c>
      <c r="D38" s="63">
        <v>0.67</v>
      </c>
      <c r="E38" s="64">
        <v>0.8</v>
      </c>
      <c r="F38" s="65">
        <v>0.39</v>
      </c>
      <c r="G38" s="66">
        <v>0.8</v>
      </c>
      <c r="H38" s="75" t="s">
        <v>178</v>
      </c>
    </row>
    <row r="39" spans="1:8">
      <c r="A39" s="26" t="str">
        <f>VLOOKUP("&lt;Zeilentitel_23&gt;",Uebersetzungen!$B$3:$E$194,Uebersetzungen!$B$2+1,FALSE)</f>
        <v>Waadt</v>
      </c>
      <c r="B39" s="74">
        <v>0.63</v>
      </c>
      <c r="C39" s="62">
        <v>0.34</v>
      </c>
      <c r="D39" s="63">
        <v>0.66</v>
      </c>
      <c r="E39" s="64">
        <v>0.84</v>
      </c>
      <c r="F39" s="65">
        <v>0.44</v>
      </c>
      <c r="G39" s="66">
        <v>0.87</v>
      </c>
      <c r="H39" s="75" t="s">
        <v>177</v>
      </c>
    </row>
    <row r="40" spans="1:8">
      <c r="A40" s="26" t="str">
        <f>VLOOKUP("&lt;Zeilentitel_24&gt;",Uebersetzungen!$B$3:$E$194,Uebersetzungen!$B$2+1,FALSE)</f>
        <v>Wallis</v>
      </c>
      <c r="B40" s="74">
        <v>0.6</v>
      </c>
      <c r="C40" s="62">
        <v>0.31</v>
      </c>
      <c r="D40" s="63">
        <v>0.67</v>
      </c>
      <c r="E40" s="64">
        <v>0.83</v>
      </c>
      <c r="F40" s="65">
        <v>0.41</v>
      </c>
      <c r="G40" s="66">
        <v>0.87</v>
      </c>
      <c r="H40" s="75" t="s">
        <v>183</v>
      </c>
    </row>
    <row r="41" spans="1:8">
      <c r="A41" s="26" t="str">
        <f>VLOOKUP("&lt;Zeilentitel_25&gt;",Uebersetzungen!$B$3:$E$194,Uebersetzungen!$B$2+1,FALSE)</f>
        <v>Neuenburg</v>
      </c>
      <c r="B41" s="74">
        <v>0.57999999999999996</v>
      </c>
      <c r="C41" s="62">
        <v>0.32</v>
      </c>
      <c r="D41" s="63">
        <v>0.65</v>
      </c>
      <c r="E41" s="64">
        <v>0.79</v>
      </c>
      <c r="F41" s="65">
        <v>0.39</v>
      </c>
      <c r="G41" s="66">
        <v>0.84</v>
      </c>
      <c r="H41" s="75" t="s">
        <v>179</v>
      </c>
    </row>
    <row r="42" spans="1:8">
      <c r="A42" s="26" t="str">
        <f>VLOOKUP("&lt;Zeilentitel_26&gt;",Uebersetzungen!$B$3:$E$194,Uebersetzungen!$B$2+1,FALSE)</f>
        <v>Genf</v>
      </c>
      <c r="B42" s="74">
        <v>0.76</v>
      </c>
      <c r="C42" s="62">
        <v>0.39</v>
      </c>
      <c r="D42" s="63">
        <v>0.77</v>
      </c>
      <c r="E42" s="64">
        <v>1.04</v>
      </c>
      <c r="F42" s="65">
        <v>0.46</v>
      </c>
      <c r="G42" s="66">
        <v>0.97</v>
      </c>
      <c r="H42" s="75" t="s">
        <v>188</v>
      </c>
    </row>
    <row r="43" spans="1:8" ht="13.5" thickBot="1">
      <c r="A43" s="27" t="str">
        <f>VLOOKUP("&lt;Zeilentitel_27&gt;",Uebersetzungen!$B$3:$E$194,Uebersetzungen!$B$2+1,FALSE)</f>
        <v>Jura</v>
      </c>
      <c r="B43" s="78">
        <v>0.53</v>
      </c>
      <c r="C43" s="79">
        <v>0.28000000000000003</v>
      </c>
      <c r="D43" s="80">
        <v>0.61</v>
      </c>
      <c r="E43" s="81">
        <v>0.73</v>
      </c>
      <c r="F43" s="82">
        <v>0.35</v>
      </c>
      <c r="G43" s="83">
        <v>0.8</v>
      </c>
      <c r="H43" s="84" t="s">
        <v>177</v>
      </c>
    </row>
    <row r="44" spans="1:8">
      <c r="A44" s="9"/>
      <c r="B44" s="8"/>
      <c r="C44" s="8"/>
      <c r="D44" s="10"/>
      <c r="E44" s="11"/>
      <c r="F44" s="12"/>
      <c r="G44" s="11"/>
      <c r="H44" s="11"/>
    </row>
    <row r="45" spans="1:8" ht="25.5" customHeight="1">
      <c r="A45" s="30" t="str">
        <f>VLOOKUP("&lt;Legende_1&gt;",Uebersetzungen!$B$3:$E$194,Uebersetzungen!$B$2+1,FALSE)</f>
        <v>(1) Bewohnte Wohnungen: Wohnungen denen eindeutig mindestens eine Person zugeordnet werden konnten. Es werden sämtliche Personen in Privathaushalten berücksichtigt, die in einer Gemeinde gemeldet sind, unabhängig vom Meldeverhältnis.</v>
      </c>
      <c r="B45" s="30"/>
      <c r="C45" s="30"/>
      <c r="D45" s="30"/>
      <c r="E45" s="30"/>
      <c r="F45" s="30"/>
      <c r="G45" s="30"/>
      <c r="H45" s="30"/>
    </row>
    <row r="46" spans="1:8" ht="25.5" customHeight="1">
      <c r="A46" s="30" t="str">
        <f>VLOOKUP("&lt;Legende_2&gt;",Uebersetzungen!$B$3:$E$194,Uebersetzungen!$B$2+1,FALSE)</f>
        <v>(2) Schweizerischer Haushalt: alle Mitglieder Schweizer(innen) / schweizerisch-ausländischer Haushalt: mindestens ein(e) Schweizer(in) und ein(e) Ausländer(in) / ausländischer Haushalt: alle Mitglieder Ausländer(innen)</v>
      </c>
      <c r="B46" s="30"/>
      <c r="C46" s="30"/>
      <c r="D46" s="30"/>
      <c r="E46" s="30"/>
      <c r="F46" s="30"/>
      <c r="G46" s="30"/>
      <c r="H46" s="30"/>
    </row>
    <row r="48" spans="1:8">
      <c r="A48" s="1" t="str">
        <f>VLOOKUP("&lt;quelle_1&gt;",Uebersetzungen!$B$3:$E$194,Uebersetzungen!$B$2+1,FALSE)</f>
        <v>Quelle: BFS (Gebäude- und Wohnungsstatistik)</v>
      </c>
    </row>
    <row r="49" spans="1:1">
      <c r="A49" s="1" t="str">
        <f>VLOOKUP("&lt;aktualisierung&gt;",Uebersetzungen!$B$3:$E$194,Uebersetzungen!$B$2+1,FALSE)</f>
        <v>Letztmals aktualisiert am: 18.03.2024</v>
      </c>
    </row>
  </sheetData>
  <sheetProtection sheet="1" objects="1" scenarios="1"/>
  <mergeCells count="10">
    <mergeCell ref="A45:H45"/>
    <mergeCell ref="A46:H46"/>
    <mergeCell ref="A7:B7"/>
    <mergeCell ref="B12:H12"/>
    <mergeCell ref="B13:G13"/>
    <mergeCell ref="H13:H16"/>
    <mergeCell ref="B14:B16"/>
    <mergeCell ref="C14:G14"/>
    <mergeCell ref="C15:D15"/>
    <mergeCell ref="F15:G15"/>
  </mergeCells>
  <pageMargins left="0.7" right="0.7" top="0.78740157499999996" bottom="0.78740157499999996" header="0.3" footer="0.3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4</xdr:col>
                    <xdr:colOff>809625</xdr:colOff>
                    <xdr:row>1</xdr:row>
                    <xdr:rowOff>114300</xdr:rowOff>
                  </from>
                  <to>
                    <xdr:col>5</xdr:col>
                    <xdr:colOff>885825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4</xdr:col>
                    <xdr:colOff>809625</xdr:colOff>
                    <xdr:row>2</xdr:row>
                    <xdr:rowOff>95250</xdr:rowOff>
                  </from>
                  <to>
                    <xdr:col>6</xdr:col>
                    <xdr:colOff>352425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4</xdr:col>
                    <xdr:colOff>809625</xdr:colOff>
                    <xdr:row>3</xdr:row>
                    <xdr:rowOff>57150</xdr:rowOff>
                  </from>
                  <to>
                    <xdr:col>5</xdr:col>
                    <xdr:colOff>885825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C22" sqref="C22"/>
    </sheetView>
  </sheetViews>
  <sheetFormatPr baseColWidth="10" defaultColWidth="12.5703125" defaultRowHeight="12.75"/>
  <cols>
    <col min="1" max="1" width="9.85546875" style="17" customWidth="1"/>
    <col min="2" max="2" width="30" style="17" customWidth="1"/>
    <col min="3" max="5" width="53.42578125" style="17" customWidth="1"/>
    <col min="6" max="6" width="22.42578125" style="17" customWidth="1"/>
    <col min="7" max="8" width="12.5703125" style="17"/>
    <col min="9" max="9" width="37.7109375" style="17" customWidth="1"/>
    <col min="10" max="16384" width="12.5703125" style="17"/>
  </cols>
  <sheetData>
    <row r="1" spans="1:6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</row>
    <row r="2" spans="1:6">
      <c r="A2" s="18" t="s">
        <v>5</v>
      </c>
      <c r="B2" s="19">
        <v>1</v>
      </c>
      <c r="C2" s="19"/>
      <c r="D2" s="19"/>
      <c r="E2" s="19"/>
      <c r="F2" s="16"/>
    </row>
    <row r="3" spans="1:6">
      <c r="A3" s="18"/>
      <c r="B3" s="17" t="s">
        <v>6</v>
      </c>
      <c r="C3" s="17" t="s">
        <v>7</v>
      </c>
      <c r="D3" s="17" t="s">
        <v>8</v>
      </c>
      <c r="E3" s="17" t="s">
        <v>9</v>
      </c>
      <c r="F3" s="16"/>
    </row>
    <row r="4" spans="1:6" ht="38.25">
      <c r="A4" s="18" t="s">
        <v>10</v>
      </c>
      <c r="B4" s="17" t="s">
        <v>11</v>
      </c>
      <c r="C4" s="17" t="s">
        <v>56</v>
      </c>
      <c r="D4" s="17" t="s">
        <v>103</v>
      </c>
      <c r="E4" s="17" t="s">
        <v>57</v>
      </c>
      <c r="F4" s="16"/>
    </row>
    <row r="5" spans="1:6">
      <c r="A5" s="18"/>
      <c r="B5" s="17" t="s">
        <v>13</v>
      </c>
      <c r="C5" s="17" t="s">
        <v>71</v>
      </c>
      <c r="D5" s="17" t="s">
        <v>102</v>
      </c>
      <c r="E5" s="17" t="s">
        <v>65</v>
      </c>
      <c r="F5" s="16"/>
    </row>
    <row r="6" spans="1:6">
      <c r="A6" s="18" t="s">
        <v>12</v>
      </c>
      <c r="B6" s="17" t="s">
        <v>14</v>
      </c>
      <c r="C6" s="17" t="s">
        <v>47</v>
      </c>
      <c r="D6" s="17" t="s">
        <v>47</v>
      </c>
      <c r="E6" s="17" t="s">
        <v>48</v>
      </c>
      <c r="F6" s="16"/>
    </row>
    <row r="7" spans="1:6">
      <c r="A7" s="18"/>
      <c r="B7" s="17" t="s">
        <v>15</v>
      </c>
      <c r="C7" s="17" t="s">
        <v>75</v>
      </c>
      <c r="D7" s="17" t="s">
        <v>98</v>
      </c>
      <c r="E7" s="17" t="s">
        <v>66</v>
      </c>
      <c r="F7" s="16"/>
    </row>
    <row r="8" spans="1:6">
      <c r="A8" s="18"/>
      <c r="B8" s="17" t="s">
        <v>16</v>
      </c>
      <c r="C8" s="17" t="s">
        <v>76</v>
      </c>
      <c r="D8" s="17" t="s">
        <v>99</v>
      </c>
      <c r="E8" s="17" t="s">
        <v>67</v>
      </c>
      <c r="F8" s="16"/>
    </row>
    <row r="9" spans="1:6" ht="25.5">
      <c r="A9" s="18"/>
      <c r="B9" s="17" t="s">
        <v>72</v>
      </c>
      <c r="C9" s="17" t="s">
        <v>77</v>
      </c>
      <c r="D9" s="17" t="s">
        <v>100</v>
      </c>
      <c r="E9" s="17" t="s">
        <v>68</v>
      </c>
      <c r="F9" s="16"/>
    </row>
    <row r="10" spans="1:6">
      <c r="A10" s="18"/>
      <c r="B10" s="17" t="s">
        <v>73</v>
      </c>
      <c r="C10" s="17" t="s">
        <v>78</v>
      </c>
      <c r="D10" s="17" t="s">
        <v>101</v>
      </c>
      <c r="E10" s="17" t="s">
        <v>69</v>
      </c>
      <c r="F10" s="16"/>
    </row>
    <row r="11" spans="1:6" ht="25.5">
      <c r="A11" s="18"/>
      <c r="B11" s="17" t="s">
        <v>74</v>
      </c>
      <c r="C11" s="17" t="s">
        <v>79</v>
      </c>
      <c r="D11" s="17" t="s">
        <v>97</v>
      </c>
      <c r="E11" s="17" t="s">
        <v>70</v>
      </c>
      <c r="F11" s="16"/>
    </row>
    <row r="12" spans="1:6">
      <c r="A12" s="18"/>
      <c r="B12" s="16"/>
      <c r="C12" s="16"/>
      <c r="D12" s="16"/>
      <c r="E12" s="16"/>
      <c r="F12" s="16"/>
    </row>
    <row r="13" spans="1:6">
      <c r="A13" s="18"/>
      <c r="B13" s="17" t="s">
        <v>17</v>
      </c>
      <c r="C13" s="17" t="s">
        <v>52</v>
      </c>
      <c r="D13" s="17" t="s">
        <v>54</v>
      </c>
      <c r="E13" s="17" t="s">
        <v>80</v>
      </c>
      <c r="F13" s="16"/>
    </row>
    <row r="14" spans="1:6">
      <c r="A14" s="18"/>
      <c r="B14" s="17" t="s">
        <v>18</v>
      </c>
      <c r="C14" s="17" t="s">
        <v>53</v>
      </c>
      <c r="D14" s="17" t="s">
        <v>64</v>
      </c>
      <c r="E14" s="17" t="s">
        <v>63</v>
      </c>
      <c r="F14" s="16"/>
    </row>
    <row r="15" spans="1:6">
      <c r="A15" s="18"/>
      <c r="B15" s="17" t="s">
        <v>19</v>
      </c>
      <c r="F15" s="16"/>
    </row>
    <row r="16" spans="1:6">
      <c r="A16" s="18"/>
      <c r="B16" s="17" t="s">
        <v>49</v>
      </c>
      <c r="F16" s="16"/>
    </row>
    <row r="17" spans="1:6">
      <c r="A17" s="18"/>
      <c r="B17" s="16"/>
      <c r="C17" s="16"/>
      <c r="D17" s="16"/>
      <c r="E17" s="16"/>
      <c r="F17" s="16"/>
    </row>
    <row r="18" spans="1:6">
      <c r="A18" s="18" t="s">
        <v>10</v>
      </c>
      <c r="B18" s="35" t="s">
        <v>20</v>
      </c>
      <c r="C18" s="17" t="s">
        <v>173</v>
      </c>
      <c r="D18" s="17" t="s">
        <v>174</v>
      </c>
      <c r="E18" s="17" t="s">
        <v>175</v>
      </c>
      <c r="F18" s="16"/>
    </row>
    <row r="19" spans="1:6">
      <c r="A19" s="16"/>
      <c r="B19" s="35" t="s">
        <v>21</v>
      </c>
      <c r="C19" s="17" t="s">
        <v>105</v>
      </c>
      <c r="D19" s="17" t="s">
        <v>106</v>
      </c>
      <c r="E19" s="17" t="s">
        <v>107</v>
      </c>
      <c r="F19" s="16"/>
    </row>
    <row r="20" spans="1:6">
      <c r="A20" s="16"/>
      <c r="B20" s="35" t="s">
        <v>22</v>
      </c>
      <c r="C20" s="17" t="s">
        <v>108</v>
      </c>
      <c r="D20" s="17" t="s">
        <v>109</v>
      </c>
      <c r="E20" s="17" t="s">
        <v>109</v>
      </c>
      <c r="F20" s="16"/>
    </row>
    <row r="21" spans="1:6">
      <c r="A21" s="16"/>
      <c r="B21" s="35" t="s">
        <v>23</v>
      </c>
      <c r="C21" s="17" t="s">
        <v>110</v>
      </c>
      <c r="D21" s="17" t="s">
        <v>111</v>
      </c>
      <c r="E21" s="17" t="s">
        <v>111</v>
      </c>
      <c r="F21" s="16"/>
    </row>
    <row r="22" spans="1:6">
      <c r="A22" s="16"/>
      <c r="B22" s="35" t="s">
        <v>24</v>
      </c>
      <c r="C22" s="17" t="s">
        <v>112</v>
      </c>
      <c r="D22" s="17" t="s">
        <v>112</v>
      </c>
      <c r="E22" s="17" t="s">
        <v>112</v>
      </c>
      <c r="F22" s="16"/>
    </row>
    <row r="23" spans="1:6">
      <c r="A23" s="16"/>
      <c r="B23" s="35" t="s">
        <v>25</v>
      </c>
      <c r="C23" s="17" t="s">
        <v>113</v>
      </c>
      <c r="D23" s="17" t="s">
        <v>114</v>
      </c>
      <c r="E23" s="17" t="s">
        <v>115</v>
      </c>
      <c r="F23" s="16"/>
    </row>
    <row r="24" spans="1:6">
      <c r="A24" s="16"/>
      <c r="B24" s="35" t="s">
        <v>26</v>
      </c>
      <c r="C24" s="17" t="s">
        <v>116</v>
      </c>
      <c r="D24" s="17" t="s">
        <v>117</v>
      </c>
      <c r="E24" s="17" t="s">
        <v>118</v>
      </c>
      <c r="F24" s="16"/>
    </row>
    <row r="25" spans="1:6">
      <c r="A25" s="16"/>
      <c r="B25" s="35" t="s">
        <v>27</v>
      </c>
      <c r="C25" s="17" t="s">
        <v>119</v>
      </c>
      <c r="D25" s="17" t="s">
        <v>120</v>
      </c>
      <c r="E25" s="17" t="s">
        <v>121</v>
      </c>
      <c r="F25" s="16"/>
    </row>
    <row r="26" spans="1:6">
      <c r="A26" s="16"/>
      <c r="B26" s="35" t="s">
        <v>28</v>
      </c>
      <c r="C26" s="17" t="s">
        <v>122</v>
      </c>
      <c r="D26" s="17" t="s">
        <v>123</v>
      </c>
      <c r="E26" s="17" t="s">
        <v>124</v>
      </c>
      <c r="F26" s="16"/>
    </row>
    <row r="27" spans="1:6">
      <c r="A27" s="16"/>
      <c r="B27" s="35" t="s">
        <v>29</v>
      </c>
      <c r="C27" s="17" t="s">
        <v>125</v>
      </c>
      <c r="D27" s="17" t="s">
        <v>125</v>
      </c>
      <c r="E27" s="17" t="s">
        <v>126</v>
      </c>
      <c r="F27" s="16"/>
    </row>
    <row r="28" spans="1:6">
      <c r="A28" s="16"/>
      <c r="B28" s="35" t="s">
        <v>30</v>
      </c>
      <c r="C28" s="17" t="s">
        <v>127</v>
      </c>
      <c r="D28" s="17" t="s">
        <v>128</v>
      </c>
      <c r="E28" s="17" t="s">
        <v>129</v>
      </c>
      <c r="F28" s="16"/>
    </row>
    <row r="29" spans="1:6">
      <c r="A29" s="16"/>
      <c r="B29" s="35" t="s">
        <v>81</v>
      </c>
      <c r="C29" s="17" t="s">
        <v>130</v>
      </c>
      <c r="D29" s="17" t="s">
        <v>131</v>
      </c>
      <c r="E29" s="17" t="s">
        <v>132</v>
      </c>
      <c r="F29" s="16"/>
    </row>
    <row r="30" spans="1:6">
      <c r="A30" s="16"/>
      <c r="B30" s="35" t="s">
        <v>82</v>
      </c>
      <c r="C30" s="17" t="s">
        <v>133</v>
      </c>
      <c r="D30" s="17" t="s">
        <v>134</v>
      </c>
      <c r="E30" s="17" t="s">
        <v>135</v>
      </c>
      <c r="F30" s="16"/>
    </row>
    <row r="31" spans="1:6">
      <c r="A31" s="16"/>
      <c r="B31" s="35" t="s">
        <v>83</v>
      </c>
      <c r="C31" s="17" t="s">
        <v>136</v>
      </c>
      <c r="D31" s="17" t="s">
        <v>137</v>
      </c>
      <c r="E31" s="17" t="s">
        <v>138</v>
      </c>
      <c r="F31" s="16"/>
    </row>
    <row r="32" spans="1:6">
      <c r="A32" s="16"/>
      <c r="B32" s="35" t="s">
        <v>84</v>
      </c>
      <c r="C32" s="17" t="s">
        <v>139</v>
      </c>
      <c r="D32" s="17" t="s">
        <v>140</v>
      </c>
      <c r="E32" s="17" t="s">
        <v>141</v>
      </c>
      <c r="F32" s="16"/>
    </row>
    <row r="33" spans="1:6">
      <c r="A33" s="16"/>
      <c r="B33" s="35" t="s">
        <v>85</v>
      </c>
      <c r="C33" s="17" t="s">
        <v>142</v>
      </c>
      <c r="D33" s="17" t="s">
        <v>143</v>
      </c>
      <c r="E33" s="17" t="s">
        <v>144</v>
      </c>
      <c r="F33" s="16"/>
    </row>
    <row r="34" spans="1:6">
      <c r="A34" s="16"/>
      <c r="B34" s="35" t="s">
        <v>86</v>
      </c>
      <c r="C34" s="17" t="s">
        <v>145</v>
      </c>
      <c r="D34" s="17" t="s">
        <v>146</v>
      </c>
      <c r="E34" s="17" t="s">
        <v>147</v>
      </c>
      <c r="F34" s="16"/>
    </row>
    <row r="35" spans="1:6">
      <c r="A35" s="16"/>
      <c r="B35" s="35" t="s">
        <v>87</v>
      </c>
      <c r="C35" s="17" t="s">
        <v>148</v>
      </c>
      <c r="D35" s="17" t="s">
        <v>149</v>
      </c>
      <c r="E35" s="17" t="s">
        <v>150</v>
      </c>
      <c r="F35" s="16"/>
    </row>
    <row r="36" spans="1:6">
      <c r="A36" s="16"/>
      <c r="B36" s="35" t="s">
        <v>88</v>
      </c>
      <c r="C36" s="17" t="s">
        <v>151</v>
      </c>
      <c r="D36" s="17" t="s">
        <v>152</v>
      </c>
      <c r="E36" s="17" t="s">
        <v>153</v>
      </c>
      <c r="F36" s="16"/>
    </row>
    <row r="37" spans="1:6">
      <c r="A37" s="16"/>
      <c r="B37" s="35" t="s">
        <v>89</v>
      </c>
      <c r="C37" s="17" t="s">
        <v>154</v>
      </c>
      <c r="D37" s="17" t="s">
        <v>155</v>
      </c>
      <c r="E37" s="17" t="s">
        <v>155</v>
      </c>
      <c r="F37" s="16"/>
    </row>
    <row r="38" spans="1:6">
      <c r="A38" s="16"/>
      <c r="B38" s="35" t="s">
        <v>90</v>
      </c>
      <c r="C38" s="17" t="s">
        <v>156</v>
      </c>
      <c r="D38" s="17" t="s">
        <v>157</v>
      </c>
      <c r="E38" s="17" t="s">
        <v>157</v>
      </c>
      <c r="F38" s="16"/>
    </row>
    <row r="39" spans="1:6">
      <c r="A39" s="16"/>
      <c r="B39" s="35" t="s">
        <v>91</v>
      </c>
      <c r="C39" s="17" t="s">
        <v>158</v>
      </c>
      <c r="D39" s="17" t="s">
        <v>158</v>
      </c>
      <c r="E39" s="17" t="s">
        <v>159</v>
      </c>
      <c r="F39" s="16"/>
    </row>
    <row r="40" spans="1:6">
      <c r="A40" s="16"/>
      <c r="B40" s="35" t="s">
        <v>92</v>
      </c>
      <c r="C40" s="17" t="s">
        <v>160</v>
      </c>
      <c r="D40" s="17" t="s">
        <v>161</v>
      </c>
      <c r="E40" s="17" t="s">
        <v>162</v>
      </c>
      <c r="F40" s="16"/>
    </row>
    <row r="41" spans="1:6">
      <c r="A41" s="16"/>
      <c r="B41" s="35" t="s">
        <v>93</v>
      </c>
      <c r="C41" s="17" t="s">
        <v>163</v>
      </c>
      <c r="D41" s="17" t="s">
        <v>164</v>
      </c>
      <c r="E41" s="17" t="s">
        <v>165</v>
      </c>
      <c r="F41" s="16"/>
    </row>
    <row r="42" spans="1:6">
      <c r="A42" s="16"/>
      <c r="B42" s="35" t="s">
        <v>94</v>
      </c>
      <c r="C42" s="17" t="s">
        <v>166</v>
      </c>
      <c r="D42" s="17" t="s">
        <v>167</v>
      </c>
      <c r="E42" s="17" t="s">
        <v>167</v>
      </c>
      <c r="F42" s="16"/>
    </row>
    <row r="43" spans="1:6">
      <c r="A43" s="16"/>
      <c r="B43" s="35" t="s">
        <v>95</v>
      </c>
      <c r="C43" s="17" t="s">
        <v>168</v>
      </c>
      <c r="D43" s="17" t="s">
        <v>169</v>
      </c>
      <c r="E43" s="17" t="s">
        <v>170</v>
      </c>
      <c r="F43" s="16"/>
    </row>
    <row r="44" spans="1:6">
      <c r="A44" s="16"/>
      <c r="B44" s="35" t="s">
        <v>96</v>
      </c>
      <c r="C44" s="17" t="s">
        <v>171</v>
      </c>
      <c r="D44" s="17" t="s">
        <v>172</v>
      </c>
      <c r="E44" s="17" t="s">
        <v>172</v>
      </c>
      <c r="F44" s="16"/>
    </row>
    <row r="45" spans="1:6">
      <c r="A45" s="16"/>
      <c r="B45" s="16"/>
      <c r="C45" s="16"/>
      <c r="D45" s="16"/>
      <c r="E45" s="16"/>
      <c r="F45" s="16"/>
    </row>
    <row r="46" spans="1:6" ht="63.75">
      <c r="A46" s="18"/>
      <c r="B46" s="17" t="s">
        <v>31</v>
      </c>
      <c r="C46" s="20" t="s">
        <v>50</v>
      </c>
      <c r="D46" s="17" t="s">
        <v>51</v>
      </c>
      <c r="E46" s="17" t="s">
        <v>58</v>
      </c>
      <c r="F46" s="16"/>
    </row>
    <row r="47" spans="1:6" ht="51">
      <c r="A47" s="16"/>
      <c r="B47" s="17" t="s">
        <v>32</v>
      </c>
      <c r="C47" s="20" t="s">
        <v>55</v>
      </c>
      <c r="D47" s="17" t="s">
        <v>104</v>
      </c>
      <c r="E47" s="20" t="s">
        <v>59</v>
      </c>
      <c r="F47" s="16"/>
    </row>
    <row r="48" spans="1:6">
      <c r="A48" s="16"/>
      <c r="B48" s="17" t="s">
        <v>33</v>
      </c>
      <c r="C48" s="20"/>
      <c r="E48" s="21"/>
      <c r="F48" s="16"/>
    </row>
    <row r="49" spans="1:6">
      <c r="A49" s="16"/>
      <c r="B49" s="17" t="s">
        <v>34</v>
      </c>
      <c r="C49" s="20"/>
      <c r="F49" s="16"/>
    </row>
    <row r="50" spans="1:6">
      <c r="A50" s="16"/>
      <c r="B50" s="17" t="s">
        <v>35</v>
      </c>
      <c r="F50" s="16"/>
    </row>
    <row r="51" spans="1:6">
      <c r="A51" s="16" t="s">
        <v>12</v>
      </c>
      <c r="B51" s="17" t="s">
        <v>36</v>
      </c>
      <c r="F51" s="16"/>
    </row>
    <row r="52" spans="1:6">
      <c r="A52" s="16"/>
      <c r="B52" s="17" t="s">
        <v>37</v>
      </c>
      <c r="F52" s="16"/>
    </row>
    <row r="53" spans="1:6">
      <c r="A53" s="16" t="s">
        <v>10</v>
      </c>
      <c r="B53" s="17" t="s">
        <v>38</v>
      </c>
      <c r="C53" s="28"/>
      <c r="E53" s="28"/>
      <c r="F53" s="16"/>
    </row>
    <row r="54" spans="1:6">
      <c r="A54" s="16"/>
      <c r="B54" s="17" t="s">
        <v>39</v>
      </c>
      <c r="F54" s="16"/>
    </row>
    <row r="55" spans="1:6">
      <c r="A55" s="18"/>
      <c r="B55" s="17" t="s">
        <v>40</v>
      </c>
      <c r="F55" s="16"/>
    </row>
    <row r="56" spans="1:6">
      <c r="A56" s="18"/>
      <c r="B56" s="17" t="s">
        <v>43</v>
      </c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7" t="s">
        <v>41</v>
      </c>
      <c r="C58" s="17" t="s">
        <v>60</v>
      </c>
      <c r="D58" s="17" t="s">
        <v>61</v>
      </c>
      <c r="E58" s="17" t="s">
        <v>62</v>
      </c>
      <c r="F58" s="18"/>
    </row>
    <row r="59" spans="1:6">
      <c r="A59" s="18"/>
      <c r="B59" s="22" t="s">
        <v>42</v>
      </c>
      <c r="C59" s="22" t="s">
        <v>44</v>
      </c>
      <c r="D59" s="22" t="s">
        <v>45</v>
      </c>
      <c r="E59" s="22" t="s">
        <v>46</v>
      </c>
      <c r="F59" s="18"/>
    </row>
    <row r="60" spans="1:6">
      <c r="A60" s="18"/>
      <c r="B60" s="18"/>
      <c r="C60" s="18"/>
      <c r="D60" s="18"/>
      <c r="E60" s="18"/>
      <c r="F60" s="18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1010</Benutzerdefinierte_x0020_ID>
    <Titel_RM xmlns="1cf2145d-1275-4039-b6f7-fdfb1f53241e">Densitad da la populaziun tenor commembras e commembers da la chasada e chantun 2019-2022</Titel_RM>
    <PublishingExpirationDate xmlns="http://schemas.microsoft.com/sharepoint/v3" xsi:nil="true"/>
    <PublishingStartDate xmlns="http://schemas.microsoft.com/sharepoint/v3" xsi:nil="true"/>
    <Kategorie xmlns="1cf2145d-1275-4039-b6f7-fdfb1f53241e">Wohnverhältnisse</Kategorie>
    <Titel_DE xmlns="1cf2145d-1275-4039-b6f7-fdfb1f53241e">Wohndichte nach Haushaltsmitglieder und Kanton, 2019-2022</Titel_DE>
    <Titel_IT xmlns="1cf2145d-1275-4039-b6f7-fdfb1f53241e">Densità di abitazione per stanza per membri dell'economia domestica e Cantone 2019-2022</Titel_IT>
  </documentManagement>
</p:properties>
</file>

<file path=customXml/itemProps1.xml><?xml version="1.0" encoding="utf-8"?>
<ds:datastoreItem xmlns:ds="http://schemas.openxmlformats.org/officeDocument/2006/customXml" ds:itemID="{836E2088-AC5A-43EB-AF40-A23D027D9BB2}"/>
</file>

<file path=customXml/itemProps2.xml><?xml version="1.0" encoding="utf-8"?>
<ds:datastoreItem xmlns:ds="http://schemas.openxmlformats.org/officeDocument/2006/customXml" ds:itemID="{F61A7D4A-CFC1-4C72-817B-3BC0013CFC0A}"/>
</file>

<file path=customXml/itemProps3.xml><?xml version="1.0" encoding="utf-8"?>
<ds:datastoreItem xmlns:ds="http://schemas.openxmlformats.org/officeDocument/2006/customXml" ds:itemID="{A0C94F8D-7C85-4E47-B9B5-4E38CC40B9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2022</vt:lpstr>
      <vt:lpstr>2021</vt:lpstr>
      <vt:lpstr>2020</vt:lpstr>
      <vt:lpstr>2019</vt:lpstr>
      <vt:lpstr>Uebersetzungen</vt:lpstr>
    </vt:vector>
  </TitlesOfParts>
  <Manager/>
  <Company>Kantonale Verwaltung Graubünden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Wohndichte nach Haushaltsmitglieder und Kanton</dc:title>
  <dc:subject/>
  <dc:creator>Luzius.Stricker@awt.gr.ch</dc:creator>
  <cp:keywords/>
  <dc:description/>
  <cp:lastModifiedBy>Stricker Luzius</cp:lastModifiedBy>
  <cp:revision/>
  <dcterms:created xsi:type="dcterms:W3CDTF">2017-05-04T09:10:20Z</dcterms:created>
  <dcterms:modified xsi:type="dcterms:W3CDTF">2024-03-19T08:53:21Z</dcterms:modified>
  <cp:category>Gebäude- und Wohnungsstatistik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0x010100D4C664148183BA4F90C796CF891D8FC6</vt:lpwstr>
  </property>
</Properties>
</file>